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Тариф.список" sheetId="1" r:id="rId1"/>
    <sheet name="Штатное расписание" sheetId="2" r:id="rId2"/>
    <sheet name="Лист3" sheetId="3" r:id="rId3"/>
  </sheets>
  <definedNames>
    <definedName name="_xlnm._FilterDatabase" localSheetId="0" hidden="1">Тариф.список!$A$28:$BB$104</definedName>
    <definedName name="_xlnm._FilterDatabase" localSheetId="1" hidden="1">'Штатное расписание'!$A$18:$AH$61</definedName>
    <definedName name="_xlnm.Print_Area" localSheetId="0">Тариф.список!$A$1:$AX$110</definedName>
  </definedNames>
  <calcPr calcId="144525"/>
</workbook>
</file>

<file path=xl/calcChain.xml><?xml version="1.0" encoding="utf-8"?>
<calcChain xmlns="http://schemas.openxmlformats.org/spreadsheetml/2006/main">
  <c r="K101" i="1" l="1"/>
  <c r="S25" i="2" l="1"/>
  <c r="S29" i="2"/>
  <c r="V104" i="1" l="1"/>
  <c r="AJ104" i="1"/>
  <c r="AK104" i="1"/>
  <c r="AQ104" i="1"/>
  <c r="AR104" i="1"/>
  <c r="AS104" i="1"/>
  <c r="AT104" i="1"/>
  <c r="U31" i="1"/>
  <c r="U66" i="1"/>
  <c r="U81" i="1"/>
  <c r="U99" i="1"/>
  <c r="D63" i="2" l="1"/>
  <c r="K76" i="1" l="1"/>
  <c r="U76" i="1" s="1"/>
  <c r="K77" i="1"/>
  <c r="U77" i="1" s="1"/>
  <c r="AE37" i="2" l="1"/>
  <c r="AF37" i="2" s="1"/>
  <c r="AG37" i="2" s="1"/>
  <c r="AE39" i="2"/>
  <c r="AF39" i="2" s="1"/>
  <c r="AG39" i="2" s="1"/>
  <c r="AE40" i="2"/>
  <c r="AF40" i="2" s="1"/>
  <c r="AG40" i="2" s="1"/>
  <c r="AE41" i="2"/>
  <c r="AF41" i="2" s="1"/>
  <c r="AG41" i="2" s="1"/>
  <c r="AE42" i="2"/>
  <c r="AF42" i="2" s="1"/>
  <c r="AG42" i="2" s="1"/>
  <c r="AE44" i="2"/>
  <c r="AF44" i="2" s="1"/>
  <c r="AG44" i="2" s="1"/>
  <c r="AE45" i="2"/>
  <c r="AF45" i="2" s="1"/>
  <c r="AG45" i="2" s="1"/>
  <c r="AE54" i="2"/>
  <c r="AF54" i="2" s="1"/>
  <c r="AG54" i="2" s="1"/>
  <c r="AE58" i="2"/>
  <c r="AF58" i="2" s="1"/>
  <c r="AG58" i="2" s="1"/>
  <c r="AD52" i="2"/>
  <c r="AC53" i="2"/>
  <c r="S31" i="2"/>
  <c r="S30" i="2"/>
  <c r="L37" i="2"/>
  <c r="AT15" i="1"/>
  <c r="AT13" i="1" s="1"/>
  <c r="AS15" i="1"/>
  <c r="AU15" i="1"/>
  <c r="AV14" i="1"/>
  <c r="AV12" i="1"/>
  <c r="AS13" i="1"/>
  <c r="AU13" i="1"/>
  <c r="AR13" i="1"/>
  <c r="T31" i="1"/>
  <c r="T66" i="1"/>
  <c r="T76" i="1"/>
  <c r="T77" i="1"/>
  <c r="T81" i="1"/>
  <c r="T99" i="1"/>
  <c r="S31" i="1"/>
  <c r="S66" i="1"/>
  <c r="S76" i="1"/>
  <c r="S77" i="1"/>
  <c r="S81" i="1"/>
  <c r="S99" i="1"/>
  <c r="R31" i="1"/>
  <c r="R66" i="1"/>
  <c r="R76" i="1"/>
  <c r="R77" i="1"/>
  <c r="R81" i="1"/>
  <c r="R99" i="1"/>
  <c r="AO31" i="1"/>
  <c r="AN66" i="1"/>
  <c r="AI92" i="1"/>
  <c r="AI91" i="1"/>
  <c r="AI90" i="1"/>
  <c r="AI88" i="1"/>
  <c r="AI87" i="1"/>
  <c r="AI84" i="1"/>
  <c r="AI82" i="1"/>
  <c r="AI80" i="1"/>
  <c r="AI79" i="1"/>
  <c r="AI75" i="1"/>
  <c r="AI74" i="1"/>
  <c r="AI72" i="1"/>
  <c r="AI70" i="1"/>
  <c r="AI69" i="1"/>
  <c r="AI67" i="1"/>
  <c r="AI64" i="1"/>
  <c r="AI63" i="1"/>
  <c r="AI62" i="1"/>
  <c r="AI59" i="1"/>
  <c r="AI58" i="1"/>
  <c r="AI55" i="1"/>
  <c r="AI53" i="1"/>
  <c r="AI51" i="1"/>
  <c r="AI50" i="1"/>
  <c r="AI49" i="1"/>
  <c r="AI47" i="1"/>
  <c r="AI46" i="1"/>
  <c r="AI45" i="1"/>
  <c r="AI44" i="1"/>
  <c r="AI42" i="1"/>
  <c r="AI40" i="1"/>
  <c r="AI38" i="1"/>
  <c r="AI37" i="1"/>
  <c r="AI35" i="1"/>
  <c r="AI34" i="1"/>
  <c r="AI33" i="1"/>
  <c r="AI32" i="1"/>
  <c r="AI30" i="1"/>
  <c r="AI29" i="1"/>
  <c r="AG72" i="1"/>
  <c r="AG69" i="1"/>
  <c r="AG59" i="1"/>
  <c r="AG58" i="1"/>
  <c r="AG50" i="1"/>
  <c r="AG49" i="1"/>
  <c r="AG47" i="1"/>
  <c r="AG44" i="1"/>
  <c r="AG42" i="1"/>
  <c r="AG39" i="1"/>
  <c r="AG35" i="1"/>
  <c r="AC35" i="1"/>
  <c r="AC59" i="1"/>
  <c r="AC47" i="1"/>
  <c r="AC42" i="1"/>
  <c r="AC78" i="1"/>
  <c r="AC69" i="1"/>
  <c r="AC55" i="1"/>
  <c r="AC41" i="1"/>
  <c r="AC33" i="1"/>
  <c r="AC104" i="1" s="1"/>
  <c r="AA71" i="1"/>
  <c r="AA70" i="1"/>
  <c r="AA65" i="1"/>
  <c r="AA64" i="1"/>
  <c r="AA59" i="1"/>
  <c r="AA48" i="1"/>
  <c r="AA47" i="1"/>
  <c r="AA42" i="1"/>
  <c r="AA39" i="1"/>
  <c r="AA37" i="1"/>
  <c r="I48" i="1"/>
  <c r="K48" i="1" s="1"/>
  <c r="I71" i="1"/>
  <c r="K71" i="1" s="1"/>
  <c r="U71" i="1" s="1"/>
  <c r="AA78" i="1"/>
  <c r="AA69" i="1"/>
  <c r="AA67" i="1"/>
  <c r="AA58" i="1"/>
  <c r="AA56" i="1"/>
  <c r="AA55" i="1"/>
  <c r="AA41" i="1"/>
  <c r="AA40" i="1"/>
  <c r="AA38" i="1"/>
  <c r="AA36" i="1"/>
  <c r="AA35" i="1"/>
  <c r="AA33" i="1"/>
  <c r="AA32" i="1"/>
  <c r="AA31" i="1"/>
  <c r="AA30" i="1"/>
  <c r="I56" i="1"/>
  <c r="K56" i="1" s="1"/>
  <c r="U56" i="1" s="1"/>
  <c r="I36" i="1"/>
  <c r="K36" i="1" s="1"/>
  <c r="U36" i="1" s="1"/>
  <c r="Y65" i="1"/>
  <c r="Y64" i="1"/>
  <c r="Y47" i="1"/>
  <c r="I65" i="1"/>
  <c r="K65" i="1" s="1"/>
  <c r="R65" i="1" s="1"/>
  <c r="Y75" i="1"/>
  <c r="Y63" i="1"/>
  <c r="Y62" i="1"/>
  <c r="Y57" i="1"/>
  <c r="Y54" i="1"/>
  <c r="Y53" i="1"/>
  <c r="Y52" i="1"/>
  <c r="Y46" i="1"/>
  <c r="Y29" i="1"/>
  <c r="Y104" i="1" s="1"/>
  <c r="W101" i="1"/>
  <c r="W102" i="1"/>
  <c r="W103" i="1"/>
  <c r="AA104" i="1" l="1"/>
  <c r="W66" i="1"/>
  <c r="W31" i="1"/>
  <c r="AM48" i="1"/>
  <c r="U48" i="1"/>
  <c r="AO48" i="1"/>
  <c r="W99" i="1"/>
  <c r="W81" i="1"/>
  <c r="AU81" i="1" s="1"/>
  <c r="AV81" i="1" s="1"/>
  <c r="AW81" i="1" s="1"/>
  <c r="AM65" i="1"/>
  <c r="U65" i="1"/>
  <c r="W77" i="1"/>
  <c r="AU77" i="1" s="1"/>
  <c r="AV77" i="1" s="1"/>
  <c r="AW77" i="1" s="1"/>
  <c r="W76" i="1"/>
  <c r="AU76" i="1" s="1"/>
  <c r="AV76" i="1" s="1"/>
  <c r="AW76" i="1" s="1"/>
  <c r="T65" i="1"/>
  <c r="S65" i="1"/>
  <c r="AU99" i="1"/>
  <c r="AV99" i="1" s="1"/>
  <c r="AW99" i="1" s="1"/>
  <c r="AU66" i="1"/>
  <c r="AV66" i="1" s="1"/>
  <c r="AW66" i="1" s="1"/>
  <c r="AM71" i="1"/>
  <c r="T71" i="1"/>
  <c r="S71" i="1"/>
  <c r="R71" i="1"/>
  <c r="AM56" i="1"/>
  <c r="T56" i="1"/>
  <c r="S56" i="1"/>
  <c r="R56" i="1"/>
  <c r="AU31" i="1"/>
  <c r="AV31" i="1" s="1"/>
  <c r="AW31" i="1" s="1"/>
  <c r="R48" i="1"/>
  <c r="S48" i="1"/>
  <c r="T48" i="1"/>
  <c r="R36" i="1"/>
  <c r="S36" i="1"/>
  <c r="T36" i="1"/>
  <c r="AV15" i="1"/>
  <c r="AV13" i="1"/>
  <c r="AP71" i="1"/>
  <c r="AN36" i="1"/>
  <c r="AM36" i="1"/>
  <c r="J61" i="2"/>
  <c r="L61" i="2" s="1"/>
  <c r="N61" i="2" s="1"/>
  <c r="Q61" i="2" s="1"/>
  <c r="AE61" i="2" s="1"/>
  <c r="AF61" i="2" s="1"/>
  <c r="AG61" i="2" s="1"/>
  <c r="I43" i="1"/>
  <c r="K43" i="1" s="1"/>
  <c r="U43" i="1" s="1"/>
  <c r="I60" i="1"/>
  <c r="K60" i="1" s="1"/>
  <c r="U60" i="1" s="1"/>
  <c r="I73" i="1"/>
  <c r="K73" i="1" s="1"/>
  <c r="U73" i="1" s="1"/>
  <c r="W65" i="1" l="1"/>
  <c r="W48" i="1"/>
  <c r="W71" i="1"/>
  <c r="AU65" i="1"/>
  <c r="AV65" i="1" s="1"/>
  <c r="AW65" i="1" s="1"/>
  <c r="W36" i="1"/>
  <c r="W56" i="1"/>
  <c r="AP43" i="1"/>
  <c r="T43" i="1"/>
  <c r="S43" i="1"/>
  <c r="R43" i="1"/>
  <c r="R73" i="1"/>
  <c r="S73" i="1"/>
  <c r="T73" i="1"/>
  <c r="AP60" i="1"/>
  <c r="T60" i="1"/>
  <c r="S60" i="1"/>
  <c r="R60" i="1"/>
  <c r="AM73" i="1"/>
  <c r="I80" i="1"/>
  <c r="K80" i="1" s="1"/>
  <c r="U80" i="1" s="1"/>
  <c r="W60" i="1" l="1"/>
  <c r="AU60" i="1" s="1"/>
  <c r="AM80" i="1"/>
  <c r="T80" i="1"/>
  <c r="S80" i="1"/>
  <c r="R80" i="1"/>
  <c r="AU56" i="1"/>
  <c r="AV56" i="1"/>
  <c r="AW56" i="1" s="1"/>
  <c r="AU36" i="1"/>
  <c r="AV36" i="1" s="1"/>
  <c r="AW36" i="1" s="1"/>
  <c r="W43" i="1"/>
  <c r="W73" i="1"/>
  <c r="AU71" i="1"/>
  <c r="AV71" i="1"/>
  <c r="AW71" i="1" s="1"/>
  <c r="AU48" i="1"/>
  <c r="AV48" i="1" s="1"/>
  <c r="AW48" i="1" s="1"/>
  <c r="I98" i="1"/>
  <c r="K98" i="1" s="1"/>
  <c r="U98" i="1" s="1"/>
  <c r="I97" i="1"/>
  <c r="K97" i="1" s="1"/>
  <c r="U97" i="1" s="1"/>
  <c r="AV60" i="1" l="1"/>
  <c r="AW60" i="1" s="1"/>
  <c r="AP97" i="1"/>
  <c r="R97" i="1"/>
  <c r="S97" i="1"/>
  <c r="T97" i="1"/>
  <c r="AU73" i="1"/>
  <c r="AV73" i="1"/>
  <c r="AW73" i="1" s="1"/>
  <c r="W80" i="1"/>
  <c r="AO98" i="1"/>
  <c r="R98" i="1"/>
  <c r="S98" i="1"/>
  <c r="T98" i="1"/>
  <c r="AU43" i="1"/>
  <c r="AV43" i="1" s="1"/>
  <c r="AW43" i="1" s="1"/>
  <c r="AM98" i="1"/>
  <c r="AM97" i="1"/>
  <c r="AU80" i="1" l="1"/>
  <c r="AV80" i="1" s="1"/>
  <c r="AW80" i="1" s="1"/>
  <c r="W98" i="1"/>
  <c r="W97" i="1"/>
  <c r="I68" i="1"/>
  <c r="AU97" i="1" l="1"/>
  <c r="AV97" i="1"/>
  <c r="AW97" i="1" s="1"/>
  <c r="AU98" i="1"/>
  <c r="AV98" i="1"/>
  <c r="AW98" i="1" s="1"/>
  <c r="Z63" i="2"/>
  <c r="V63" i="2"/>
  <c r="U63" i="2"/>
  <c r="J60" i="2"/>
  <c r="L60" i="2" s="1"/>
  <c r="O60" i="2" s="1"/>
  <c r="Q60" i="2" s="1"/>
  <c r="AE60" i="2" s="1"/>
  <c r="AF60" i="2" s="1"/>
  <c r="AG60" i="2" s="1"/>
  <c r="J59" i="2"/>
  <c r="L59" i="2" s="1"/>
  <c r="O59" i="2" s="1"/>
  <c r="Q59" i="2" s="1"/>
  <c r="AE59" i="2" s="1"/>
  <c r="AF59" i="2" s="1"/>
  <c r="AG59" i="2" s="1"/>
  <c r="J57" i="2"/>
  <c r="L57" i="2" s="1"/>
  <c r="P57" i="2" s="1"/>
  <c r="Q57" i="2" s="1"/>
  <c r="AE57" i="2" s="1"/>
  <c r="AF57" i="2" s="1"/>
  <c r="AG57" i="2" s="1"/>
  <c r="J56" i="2"/>
  <c r="L56" i="2" s="1"/>
  <c r="P56" i="2" s="1"/>
  <c r="Q56" i="2" s="1"/>
  <c r="AE56" i="2" s="1"/>
  <c r="AF56" i="2" s="1"/>
  <c r="AG56" i="2" s="1"/>
  <c r="J55" i="2"/>
  <c r="L55" i="2" s="1"/>
  <c r="P55" i="2" s="1"/>
  <c r="Q55" i="2" s="1"/>
  <c r="AE55" i="2" s="1"/>
  <c r="AF55" i="2" s="1"/>
  <c r="AG55" i="2" s="1"/>
  <c r="J53" i="2"/>
  <c r="L53" i="2" s="1"/>
  <c r="P53" i="2" s="1"/>
  <c r="Q53" i="2" s="1"/>
  <c r="AE53" i="2" s="1"/>
  <c r="AF53" i="2" s="1"/>
  <c r="AG53" i="2" s="1"/>
  <c r="AD63" i="2"/>
  <c r="J52" i="2"/>
  <c r="L52" i="2" s="1"/>
  <c r="P52" i="2" s="1"/>
  <c r="Q52" i="2" s="1"/>
  <c r="AE52" i="2" s="1"/>
  <c r="AF52" i="2" s="1"/>
  <c r="AG52" i="2" s="1"/>
  <c r="J51" i="2"/>
  <c r="L51" i="2" s="1"/>
  <c r="P51" i="2" s="1"/>
  <c r="Q51" i="2" s="1"/>
  <c r="AE51" i="2" s="1"/>
  <c r="AF51" i="2" s="1"/>
  <c r="AG51" i="2" s="1"/>
  <c r="J50" i="2"/>
  <c r="L50" i="2" s="1"/>
  <c r="P50" i="2" s="1"/>
  <c r="J49" i="2"/>
  <c r="L49" i="2" s="1"/>
  <c r="O49" i="2" s="1"/>
  <c r="Q49" i="2" s="1"/>
  <c r="AE49" i="2" s="1"/>
  <c r="AF49" i="2" s="1"/>
  <c r="AG49" i="2" s="1"/>
  <c r="J48" i="2"/>
  <c r="L48" i="2" s="1"/>
  <c r="O48" i="2" s="1"/>
  <c r="Q48" i="2" s="1"/>
  <c r="AE48" i="2" s="1"/>
  <c r="AF48" i="2" s="1"/>
  <c r="AG48" i="2" s="1"/>
  <c r="J47" i="2"/>
  <c r="L47" i="2" s="1"/>
  <c r="O47" i="2" s="1"/>
  <c r="Q47" i="2" s="1"/>
  <c r="AE47" i="2" s="1"/>
  <c r="AF47" i="2" s="1"/>
  <c r="AG47" i="2" s="1"/>
  <c r="J46" i="2"/>
  <c r="L46" i="2" s="1"/>
  <c r="O46" i="2" s="1"/>
  <c r="Q46" i="2" s="1"/>
  <c r="AE46" i="2" s="1"/>
  <c r="AF46" i="2" s="1"/>
  <c r="AG46" i="2" s="1"/>
  <c r="J43" i="2"/>
  <c r="L43" i="2" s="1"/>
  <c r="O43" i="2" s="1"/>
  <c r="Q43" i="2" s="1"/>
  <c r="AE43" i="2" s="1"/>
  <c r="AF43" i="2" s="1"/>
  <c r="AG43" i="2" s="1"/>
  <c r="J40" i="2"/>
  <c r="J39" i="2"/>
  <c r="J38" i="2"/>
  <c r="J36" i="2"/>
  <c r="AB35" i="2"/>
  <c r="AB63" i="2" s="1"/>
  <c r="J35" i="2"/>
  <c r="J34" i="2"/>
  <c r="J33" i="2"/>
  <c r="L33" i="2" s="1"/>
  <c r="N33" i="2" s="1"/>
  <c r="Q33" i="2" s="1"/>
  <c r="J32" i="2"/>
  <c r="L32" i="2" s="1"/>
  <c r="J31" i="2"/>
  <c r="L31" i="2" s="1"/>
  <c r="N31" i="2" s="1"/>
  <c r="Q31" i="2" s="1"/>
  <c r="J30" i="2"/>
  <c r="L30" i="2" s="1"/>
  <c r="N30" i="2" s="1"/>
  <c r="Q30" i="2" s="1"/>
  <c r="S63" i="2"/>
  <c r="J29" i="2"/>
  <c r="L29" i="2" s="1"/>
  <c r="N29" i="2" s="1"/>
  <c r="Q29" i="2" s="1"/>
  <c r="J28" i="2"/>
  <c r="L28" i="2" s="1"/>
  <c r="N28" i="2" s="1"/>
  <c r="Q28" i="2" s="1"/>
  <c r="J27" i="2"/>
  <c r="L27" i="2" s="1"/>
  <c r="N27" i="2" s="1"/>
  <c r="Q27" i="2" s="1"/>
  <c r="J26" i="2"/>
  <c r="L26" i="2" s="1"/>
  <c r="N26" i="2" s="1"/>
  <c r="Q26" i="2" s="1"/>
  <c r="J25" i="2"/>
  <c r="L25" i="2" s="1"/>
  <c r="N25" i="2" s="1"/>
  <c r="Q25" i="2" s="1"/>
  <c r="J24" i="2"/>
  <c r="L24" i="2" s="1"/>
  <c r="N24" i="2" s="1"/>
  <c r="Q24" i="2" s="1"/>
  <c r="J23" i="2"/>
  <c r="L23" i="2" s="1"/>
  <c r="N23" i="2" s="1"/>
  <c r="Q23" i="2" s="1"/>
  <c r="J22" i="2"/>
  <c r="L22" i="2" s="1"/>
  <c r="J21" i="2"/>
  <c r="L21" i="2" s="1"/>
  <c r="N21" i="2" s="1"/>
  <c r="Q21" i="2" s="1"/>
  <c r="J20" i="2"/>
  <c r="L20" i="2" s="1"/>
  <c r="N20" i="2" s="1"/>
  <c r="Q20" i="2" s="1"/>
  <c r="J19" i="2"/>
  <c r="Q104" i="1"/>
  <c r="N104" i="1"/>
  <c r="I100" i="1"/>
  <c r="K100" i="1" s="1"/>
  <c r="U100" i="1" s="1"/>
  <c r="I96" i="1"/>
  <c r="K96" i="1" s="1"/>
  <c r="U96" i="1" s="1"/>
  <c r="I95" i="1"/>
  <c r="K95" i="1" s="1"/>
  <c r="U95" i="1" s="1"/>
  <c r="I94" i="1"/>
  <c r="K94" i="1" s="1"/>
  <c r="U94" i="1" s="1"/>
  <c r="I93" i="1"/>
  <c r="K93" i="1" s="1"/>
  <c r="U93" i="1" s="1"/>
  <c r="I92" i="1"/>
  <c r="K92" i="1" s="1"/>
  <c r="I91" i="1"/>
  <c r="K91" i="1" s="1"/>
  <c r="U91" i="1" s="1"/>
  <c r="I90" i="1"/>
  <c r="K90" i="1" s="1"/>
  <c r="U90" i="1" s="1"/>
  <c r="I89" i="1"/>
  <c r="K89" i="1" s="1"/>
  <c r="U89" i="1" s="1"/>
  <c r="I88" i="1"/>
  <c r="K88" i="1" s="1"/>
  <c r="U88" i="1" s="1"/>
  <c r="I87" i="1"/>
  <c r="K87" i="1" s="1"/>
  <c r="U87" i="1" s="1"/>
  <c r="I86" i="1"/>
  <c r="K86" i="1" s="1"/>
  <c r="U86" i="1" s="1"/>
  <c r="I85" i="1"/>
  <c r="K85" i="1" s="1"/>
  <c r="U85" i="1" s="1"/>
  <c r="I84" i="1"/>
  <c r="K84" i="1" s="1"/>
  <c r="U84" i="1" s="1"/>
  <c r="I83" i="1"/>
  <c r="K83" i="1" s="1"/>
  <c r="U83" i="1" s="1"/>
  <c r="I82" i="1"/>
  <c r="K82" i="1" s="1"/>
  <c r="I79" i="1"/>
  <c r="K79" i="1" s="1"/>
  <c r="U79" i="1" s="1"/>
  <c r="I78" i="1"/>
  <c r="K78" i="1" s="1"/>
  <c r="U78" i="1" s="1"/>
  <c r="AE75" i="1"/>
  <c r="I75" i="1"/>
  <c r="K75" i="1" s="1"/>
  <c r="I74" i="1"/>
  <c r="K74" i="1" s="1"/>
  <c r="U74" i="1" s="1"/>
  <c r="I72" i="1"/>
  <c r="K72" i="1" s="1"/>
  <c r="U72" i="1" s="1"/>
  <c r="I70" i="1"/>
  <c r="K70" i="1" s="1"/>
  <c r="U70" i="1" s="1"/>
  <c r="I69" i="1"/>
  <c r="K69" i="1" s="1"/>
  <c r="U69" i="1" s="1"/>
  <c r="K68" i="1"/>
  <c r="U68" i="1" s="1"/>
  <c r="I67" i="1"/>
  <c r="K67" i="1" s="1"/>
  <c r="U67" i="1" s="1"/>
  <c r="AE64" i="1"/>
  <c r="I64" i="1"/>
  <c r="K64" i="1" s="1"/>
  <c r="U64" i="1" s="1"/>
  <c r="AE63" i="1"/>
  <c r="I63" i="1"/>
  <c r="K63" i="1" s="1"/>
  <c r="U63" i="1" s="1"/>
  <c r="AE62" i="1"/>
  <c r="I62" i="1"/>
  <c r="K62" i="1" s="1"/>
  <c r="U62" i="1" s="1"/>
  <c r="I61" i="1"/>
  <c r="K61" i="1" s="1"/>
  <c r="U61" i="1" s="1"/>
  <c r="I59" i="1"/>
  <c r="K59" i="1" s="1"/>
  <c r="U59" i="1" s="1"/>
  <c r="I58" i="1"/>
  <c r="K58" i="1" s="1"/>
  <c r="U58" i="1" s="1"/>
  <c r="AE57" i="1"/>
  <c r="I57" i="1"/>
  <c r="K57" i="1" s="1"/>
  <c r="U57" i="1" s="1"/>
  <c r="I55" i="1"/>
  <c r="K55" i="1" s="1"/>
  <c r="U55" i="1" s="1"/>
  <c r="AE54" i="1"/>
  <c r="I54" i="1"/>
  <c r="K54" i="1" s="1"/>
  <c r="U54" i="1" s="1"/>
  <c r="AE53" i="1"/>
  <c r="I53" i="1"/>
  <c r="K53" i="1" s="1"/>
  <c r="U53" i="1" s="1"/>
  <c r="AE52" i="1"/>
  <c r="I52" i="1"/>
  <c r="K52" i="1" s="1"/>
  <c r="U52" i="1" s="1"/>
  <c r="I51" i="1"/>
  <c r="K51" i="1" s="1"/>
  <c r="U51" i="1" s="1"/>
  <c r="I50" i="1"/>
  <c r="K50" i="1" s="1"/>
  <c r="U50" i="1" s="1"/>
  <c r="I49" i="1"/>
  <c r="K49" i="1" s="1"/>
  <c r="U49" i="1" s="1"/>
  <c r="I47" i="1"/>
  <c r="K47" i="1" s="1"/>
  <c r="AE46" i="1"/>
  <c r="I46" i="1"/>
  <c r="K46" i="1" s="1"/>
  <c r="U46" i="1" s="1"/>
  <c r="I45" i="1"/>
  <c r="K45" i="1" s="1"/>
  <c r="U45" i="1" s="1"/>
  <c r="I44" i="1"/>
  <c r="K44" i="1" s="1"/>
  <c r="U44" i="1" s="1"/>
  <c r="I42" i="1"/>
  <c r="K42" i="1" s="1"/>
  <c r="U42" i="1" s="1"/>
  <c r="I41" i="1"/>
  <c r="K41" i="1" s="1"/>
  <c r="U41" i="1" s="1"/>
  <c r="I40" i="1"/>
  <c r="K40" i="1" s="1"/>
  <c r="U40" i="1" s="1"/>
  <c r="AI39" i="1"/>
  <c r="AI104" i="1" s="1"/>
  <c r="I39" i="1"/>
  <c r="K39" i="1" s="1"/>
  <c r="U39" i="1" s="1"/>
  <c r="I38" i="1"/>
  <c r="K38" i="1" s="1"/>
  <c r="U38" i="1" s="1"/>
  <c r="I37" i="1"/>
  <c r="K37" i="1" s="1"/>
  <c r="U37" i="1" s="1"/>
  <c r="I35" i="1"/>
  <c r="K35" i="1" s="1"/>
  <c r="U35" i="1" s="1"/>
  <c r="I34" i="1"/>
  <c r="K34" i="1" s="1"/>
  <c r="U34" i="1" s="1"/>
  <c r="AG33" i="1"/>
  <c r="AG104" i="1" s="1"/>
  <c r="I33" i="1"/>
  <c r="K33" i="1" s="1"/>
  <c r="U33" i="1" s="1"/>
  <c r="I32" i="1"/>
  <c r="K32" i="1" s="1"/>
  <c r="U32" i="1" s="1"/>
  <c r="I30" i="1"/>
  <c r="K30" i="1" s="1"/>
  <c r="U30" i="1" s="1"/>
  <c r="AE29" i="1"/>
  <c r="AE104" i="1" s="1"/>
  <c r="I29" i="1"/>
  <c r="K29" i="1" s="1"/>
  <c r="AV21" i="1"/>
  <c r="AV19" i="1"/>
  <c r="AV18" i="1"/>
  <c r="AV17" i="1"/>
  <c r="AV11" i="1"/>
  <c r="AV10" i="1"/>
  <c r="U92" i="1" l="1"/>
  <c r="AO92" i="1"/>
  <c r="U75" i="1"/>
  <c r="AO75" i="1"/>
  <c r="U29" i="1"/>
  <c r="AP29" i="1"/>
  <c r="U47" i="1"/>
  <c r="AO47" i="1"/>
  <c r="U82" i="1"/>
  <c r="AP82" i="1"/>
  <c r="AN54" i="1"/>
  <c r="R54" i="1"/>
  <c r="S54" i="1"/>
  <c r="T54" i="1"/>
  <c r="AP62" i="1"/>
  <c r="T62" i="1"/>
  <c r="R62" i="1"/>
  <c r="S62" i="1"/>
  <c r="T69" i="1"/>
  <c r="S69" i="1"/>
  <c r="R69" i="1"/>
  <c r="S82" i="1"/>
  <c r="T82" i="1"/>
  <c r="R82" i="1"/>
  <c r="AP90" i="1"/>
  <c r="R90" i="1"/>
  <c r="S90" i="1"/>
  <c r="T90" i="1"/>
  <c r="AP40" i="1"/>
  <c r="T40" i="1"/>
  <c r="S40" i="1"/>
  <c r="R40" i="1"/>
  <c r="R49" i="1"/>
  <c r="S49" i="1"/>
  <c r="T49" i="1"/>
  <c r="R70" i="1"/>
  <c r="S70" i="1"/>
  <c r="T70" i="1"/>
  <c r="T83" i="1"/>
  <c r="S83" i="1"/>
  <c r="R83" i="1"/>
  <c r="AP91" i="1"/>
  <c r="T91" i="1"/>
  <c r="S91" i="1"/>
  <c r="R91" i="1"/>
  <c r="R41" i="1"/>
  <c r="S41" i="1"/>
  <c r="T41" i="1"/>
  <c r="AN50" i="1"/>
  <c r="R50" i="1"/>
  <c r="S50" i="1"/>
  <c r="T50" i="1"/>
  <c r="AM55" i="1"/>
  <c r="T55" i="1"/>
  <c r="S55" i="1"/>
  <c r="R55" i="1"/>
  <c r="AP63" i="1"/>
  <c r="T63" i="1"/>
  <c r="S63" i="1"/>
  <c r="R63" i="1"/>
  <c r="AM72" i="1"/>
  <c r="T72" i="1"/>
  <c r="S72" i="1"/>
  <c r="R72" i="1"/>
  <c r="T84" i="1"/>
  <c r="S84" i="1"/>
  <c r="R84" i="1"/>
  <c r="T92" i="1"/>
  <c r="S92" i="1"/>
  <c r="R92" i="1"/>
  <c r="R34" i="1"/>
  <c r="S34" i="1"/>
  <c r="T34" i="1"/>
  <c r="T51" i="1"/>
  <c r="S51" i="1"/>
  <c r="R51" i="1"/>
  <c r="AO74" i="1"/>
  <c r="R74" i="1"/>
  <c r="S74" i="1"/>
  <c r="T74" i="1"/>
  <c r="T85" i="1"/>
  <c r="S85" i="1"/>
  <c r="R85" i="1"/>
  <c r="AP93" i="1"/>
  <c r="T93" i="1"/>
  <c r="S93" i="1"/>
  <c r="R93" i="1"/>
  <c r="R33" i="1"/>
  <c r="S33" i="1"/>
  <c r="T33" i="1"/>
  <c r="AP42" i="1"/>
  <c r="T42" i="1"/>
  <c r="S42" i="1"/>
  <c r="R42" i="1"/>
  <c r="R57" i="1"/>
  <c r="S57" i="1"/>
  <c r="T57" i="1"/>
  <c r="AN35" i="1"/>
  <c r="T35" i="1"/>
  <c r="S35" i="1"/>
  <c r="R35" i="1"/>
  <c r="AO44" i="1"/>
  <c r="T44" i="1"/>
  <c r="S44" i="1"/>
  <c r="R44" i="1"/>
  <c r="T52" i="1"/>
  <c r="S52" i="1"/>
  <c r="R52" i="1"/>
  <c r="T64" i="1"/>
  <c r="S64" i="1"/>
  <c r="R64" i="1"/>
  <c r="T75" i="1"/>
  <c r="S75" i="1"/>
  <c r="R75" i="1"/>
  <c r="AO86" i="1"/>
  <c r="R86" i="1"/>
  <c r="S86" i="1"/>
  <c r="T86" i="1"/>
  <c r="R94" i="1"/>
  <c r="S94" i="1"/>
  <c r="T94" i="1"/>
  <c r="AO32" i="1"/>
  <c r="T32" i="1"/>
  <c r="S32" i="1"/>
  <c r="R32" i="1"/>
  <c r="T29" i="1"/>
  <c r="S29" i="1"/>
  <c r="R29" i="1"/>
  <c r="AM45" i="1"/>
  <c r="T45" i="1"/>
  <c r="S45" i="1"/>
  <c r="R45" i="1"/>
  <c r="AN58" i="1"/>
  <c r="R58" i="1"/>
  <c r="S58" i="1"/>
  <c r="T58" i="1"/>
  <c r="AN87" i="1"/>
  <c r="T87" i="1"/>
  <c r="S87" i="1"/>
  <c r="R87" i="1"/>
  <c r="AO95" i="1"/>
  <c r="T95" i="1"/>
  <c r="S95" i="1"/>
  <c r="R95" i="1"/>
  <c r="T47" i="1"/>
  <c r="S47" i="1"/>
  <c r="R47" i="1"/>
  <c r="AN37" i="1"/>
  <c r="T37" i="1"/>
  <c r="S37" i="1"/>
  <c r="R37" i="1"/>
  <c r="R38" i="1"/>
  <c r="S38" i="1"/>
  <c r="T38" i="1"/>
  <c r="AM46" i="1"/>
  <c r="S46" i="1"/>
  <c r="T46" i="1"/>
  <c r="R46" i="1"/>
  <c r="AN53" i="1"/>
  <c r="T53" i="1"/>
  <c r="S53" i="1"/>
  <c r="R53" i="1"/>
  <c r="T59" i="1"/>
  <c r="S59" i="1"/>
  <c r="R59" i="1"/>
  <c r="T67" i="1"/>
  <c r="S67" i="1"/>
  <c r="R67" i="1"/>
  <c r="R78" i="1"/>
  <c r="T78" i="1"/>
  <c r="S78" i="1"/>
  <c r="AP88" i="1"/>
  <c r="T88" i="1"/>
  <c r="S88" i="1"/>
  <c r="R88" i="1"/>
  <c r="AM96" i="1"/>
  <c r="T96" i="1"/>
  <c r="S96" i="1"/>
  <c r="R96" i="1"/>
  <c r="R30" i="1"/>
  <c r="S30" i="1"/>
  <c r="T30" i="1"/>
  <c r="T39" i="1"/>
  <c r="S39" i="1"/>
  <c r="R39" i="1"/>
  <c r="T61" i="1"/>
  <c r="S61" i="1"/>
  <c r="R61" i="1"/>
  <c r="W61" i="1" s="1"/>
  <c r="AM68" i="1"/>
  <c r="T68" i="1"/>
  <c r="S68" i="1"/>
  <c r="R68" i="1"/>
  <c r="AM79" i="1"/>
  <c r="T79" i="1"/>
  <c r="S79" i="1"/>
  <c r="R79" i="1"/>
  <c r="R89" i="1"/>
  <c r="S89" i="1"/>
  <c r="T89" i="1"/>
  <c r="AM100" i="1"/>
  <c r="T100" i="1"/>
  <c r="S100" i="1"/>
  <c r="R100" i="1"/>
  <c r="AE21" i="2"/>
  <c r="AF21" i="2" s="1"/>
  <c r="AG21" i="2" s="1"/>
  <c r="AE23" i="2"/>
  <c r="AF23" i="2" s="1"/>
  <c r="AG23" i="2" s="1"/>
  <c r="AE25" i="2"/>
  <c r="AF25" i="2" s="1"/>
  <c r="AG25" i="2" s="1"/>
  <c r="AE27" i="2"/>
  <c r="AF27" i="2" s="1"/>
  <c r="AG27" i="2" s="1"/>
  <c r="AE20" i="2"/>
  <c r="AF20" i="2" s="1"/>
  <c r="AG20" i="2" s="1"/>
  <c r="AE24" i="2"/>
  <c r="AF24" i="2" s="1"/>
  <c r="AG24" i="2" s="1"/>
  <c r="AE26" i="2"/>
  <c r="AF26" i="2" s="1"/>
  <c r="AG26" i="2" s="1"/>
  <c r="AE28" i="2"/>
  <c r="AF28" i="2" s="1"/>
  <c r="AG28" i="2" s="1"/>
  <c r="AE31" i="2"/>
  <c r="AF31" i="2" s="1"/>
  <c r="AG31" i="2" s="1"/>
  <c r="AE33" i="2"/>
  <c r="AF33" i="2" s="1"/>
  <c r="AG33" i="2" s="1"/>
  <c r="AE30" i="2"/>
  <c r="AF30" i="2" s="1"/>
  <c r="AG30" i="2" s="1"/>
  <c r="AE29" i="2"/>
  <c r="AF29" i="2" s="1"/>
  <c r="AG29" i="2" s="1"/>
  <c r="L38" i="2"/>
  <c r="O38" i="2" s="1"/>
  <c r="Q38" i="2" s="1"/>
  <c r="L36" i="2"/>
  <c r="O36" i="2" s="1"/>
  <c r="Q36" i="2" s="1"/>
  <c r="L34" i="2"/>
  <c r="O34" i="2" s="1"/>
  <c r="L35" i="2"/>
  <c r="O35" i="2" s="1"/>
  <c r="Q35" i="2" s="1"/>
  <c r="N32" i="2"/>
  <c r="Q32" i="2" s="1"/>
  <c r="T32" i="2"/>
  <c r="T63" i="2" s="1"/>
  <c r="AM30" i="1"/>
  <c r="AP30" i="1"/>
  <c r="AM49" i="1"/>
  <c r="AP49" i="1"/>
  <c r="AM94" i="1"/>
  <c r="AP94" i="1"/>
  <c r="AM33" i="1"/>
  <c r="AP33" i="1"/>
  <c r="AM70" i="1"/>
  <c r="AP70" i="1"/>
  <c r="AM34" i="1"/>
  <c r="AP34" i="1"/>
  <c r="AM75" i="1"/>
  <c r="AM59" i="1"/>
  <c r="AP59" i="1"/>
  <c r="AM57" i="1"/>
  <c r="AO57" i="1"/>
  <c r="AM52" i="1"/>
  <c r="AO52" i="1"/>
  <c r="AM29" i="1"/>
  <c r="AM82" i="1"/>
  <c r="AM85" i="1"/>
  <c r="AO85" i="1"/>
  <c r="AM69" i="1"/>
  <c r="AO69" i="1"/>
  <c r="AM41" i="1"/>
  <c r="AN41" i="1"/>
  <c r="AM89" i="1"/>
  <c r="AN89" i="1"/>
  <c r="AM61" i="1"/>
  <c r="AN61" i="1"/>
  <c r="AM83" i="1"/>
  <c r="AN83" i="1"/>
  <c r="AM40" i="1"/>
  <c r="AM50" i="1"/>
  <c r="AM63" i="1"/>
  <c r="AM86" i="1"/>
  <c r="AM93" i="1"/>
  <c r="AM42" i="1"/>
  <c r="AM51" i="1"/>
  <c r="AM74" i="1"/>
  <c r="AM87" i="1"/>
  <c r="AM95" i="1"/>
  <c r="AM64" i="1"/>
  <c r="AM88" i="1"/>
  <c r="AM37" i="1"/>
  <c r="AM58" i="1"/>
  <c r="AM35" i="1"/>
  <c r="AM53" i="1"/>
  <c r="AM67" i="1"/>
  <c r="AM90" i="1"/>
  <c r="AM91" i="1"/>
  <c r="AM44" i="1"/>
  <c r="AM38" i="1"/>
  <c r="AM39" i="1"/>
  <c r="AM32" i="1"/>
  <c r="AM47" i="1"/>
  <c r="AM54" i="1"/>
  <c r="AM62" i="1"/>
  <c r="AM78" i="1"/>
  <c r="AM84" i="1"/>
  <c r="AM92" i="1"/>
  <c r="P63" i="2"/>
  <c r="J63" i="2"/>
  <c r="AC63" i="2"/>
  <c r="X22" i="2"/>
  <c r="N22" i="2"/>
  <c r="Q22" i="2" s="1"/>
  <c r="Q50" i="2"/>
  <c r="AE50" i="2" s="1"/>
  <c r="AF50" i="2" s="1"/>
  <c r="AG50" i="2" s="1"/>
  <c r="L19" i="2"/>
  <c r="W53" i="1" l="1"/>
  <c r="T104" i="1"/>
  <c r="AO104" i="1"/>
  <c r="AN104" i="1"/>
  <c r="AP104" i="1"/>
  <c r="AM104" i="1"/>
  <c r="S104" i="1"/>
  <c r="U104" i="1"/>
  <c r="W87" i="1"/>
  <c r="W45" i="1"/>
  <c r="W63" i="1"/>
  <c r="W58" i="1"/>
  <c r="AU58" i="1" s="1"/>
  <c r="AV58" i="1" s="1"/>
  <c r="AW58" i="1" s="1"/>
  <c r="W74" i="1"/>
  <c r="AU74" i="1" s="1"/>
  <c r="AV74" i="1" s="1"/>
  <c r="AW74" i="1" s="1"/>
  <c r="W78" i="1"/>
  <c r="AU78" i="1" s="1"/>
  <c r="AV78" i="1" s="1"/>
  <c r="AW78" i="1" s="1"/>
  <c r="W50" i="1"/>
  <c r="W68" i="1"/>
  <c r="W67" i="1"/>
  <c r="AU67" i="1" s="1"/>
  <c r="AV67" i="1" s="1"/>
  <c r="AW67" i="1" s="1"/>
  <c r="W83" i="1"/>
  <c r="AU83" i="1" s="1"/>
  <c r="AV83" i="1" s="1"/>
  <c r="AW83" i="1" s="1"/>
  <c r="AU87" i="1"/>
  <c r="AV87" i="1" s="1"/>
  <c r="AW87" i="1" s="1"/>
  <c r="W88" i="1"/>
  <c r="W37" i="1"/>
  <c r="W75" i="1"/>
  <c r="W52" i="1"/>
  <c r="W85" i="1"/>
  <c r="W34" i="1"/>
  <c r="W41" i="1"/>
  <c r="AU53" i="1"/>
  <c r="AV53" i="1" s="1"/>
  <c r="AW53" i="1" s="1"/>
  <c r="AU45" i="1"/>
  <c r="AV45" i="1" s="1"/>
  <c r="AW45" i="1" s="1"/>
  <c r="W35" i="1"/>
  <c r="W57" i="1"/>
  <c r="W51" i="1"/>
  <c r="W92" i="1"/>
  <c r="W69" i="1"/>
  <c r="AU61" i="1"/>
  <c r="AV61" i="1" s="1"/>
  <c r="AW61" i="1" s="1"/>
  <c r="AU68" i="1"/>
  <c r="AV68" i="1" s="1"/>
  <c r="AW68" i="1" s="1"/>
  <c r="W30" i="1"/>
  <c r="W95" i="1"/>
  <c r="W32" i="1"/>
  <c r="W94" i="1"/>
  <c r="W42" i="1"/>
  <c r="AU42" i="1" s="1"/>
  <c r="W33" i="1"/>
  <c r="W72" i="1"/>
  <c r="W91" i="1"/>
  <c r="W49" i="1"/>
  <c r="W39" i="1"/>
  <c r="W96" i="1"/>
  <c r="W93" i="1"/>
  <c r="W40" i="1"/>
  <c r="W90" i="1"/>
  <c r="W100" i="1"/>
  <c r="W89" i="1"/>
  <c r="W64" i="1"/>
  <c r="W44" i="1"/>
  <c r="W55" i="1"/>
  <c r="AU50" i="1"/>
  <c r="AV50" i="1" s="1"/>
  <c r="AW50" i="1" s="1"/>
  <c r="W79" i="1"/>
  <c r="W59" i="1"/>
  <c r="AU59" i="1" s="1"/>
  <c r="W47" i="1"/>
  <c r="W82" i="1"/>
  <c r="W54" i="1"/>
  <c r="AU63" i="1"/>
  <c r="AV63" i="1"/>
  <c r="AW63" i="1" s="1"/>
  <c r="W46" i="1"/>
  <c r="W38" i="1"/>
  <c r="W29" i="1"/>
  <c r="W86" i="1"/>
  <c r="W84" i="1"/>
  <c r="W70" i="1"/>
  <c r="W62" i="1"/>
  <c r="AE32" i="2"/>
  <c r="AF32" i="2" s="1"/>
  <c r="AG32" i="2" s="1"/>
  <c r="AE22" i="2"/>
  <c r="AF22" i="2" s="1"/>
  <c r="AG22" i="2" s="1"/>
  <c r="AE35" i="2"/>
  <c r="AF35" i="2" s="1"/>
  <c r="AG35" i="2" s="1"/>
  <c r="AE36" i="2"/>
  <c r="AF36" i="2" s="1"/>
  <c r="AG36" i="2" s="1"/>
  <c r="AE38" i="2"/>
  <c r="AF38" i="2" s="1"/>
  <c r="AG38" i="2" s="1"/>
  <c r="L63" i="2"/>
  <c r="X19" i="2"/>
  <c r="O63" i="2"/>
  <c r="Q34" i="2"/>
  <c r="X63" i="2"/>
  <c r="N19" i="2"/>
  <c r="N63" i="2" s="1"/>
  <c r="W104" i="1" l="1"/>
  <c r="AV42" i="1"/>
  <c r="AW42" i="1" s="1"/>
  <c r="AV59" i="1"/>
  <c r="AW59" i="1" s="1"/>
  <c r="AU55" i="1"/>
  <c r="AV55" i="1" s="1"/>
  <c r="AW55" i="1" s="1"/>
  <c r="AU57" i="1"/>
  <c r="AV57" i="1" s="1"/>
  <c r="AW57" i="1" s="1"/>
  <c r="AU82" i="1"/>
  <c r="AV82" i="1" s="1"/>
  <c r="AW82" i="1" s="1"/>
  <c r="AU90" i="1"/>
  <c r="AV90" i="1" s="1"/>
  <c r="AW90" i="1" s="1"/>
  <c r="AU33" i="1"/>
  <c r="AV33" i="1"/>
  <c r="AW33" i="1" s="1"/>
  <c r="AU86" i="1"/>
  <c r="AV86" i="1" s="1"/>
  <c r="AW86" i="1" s="1"/>
  <c r="AU44" i="1"/>
  <c r="AV44" i="1" s="1"/>
  <c r="AW44" i="1" s="1"/>
  <c r="AU40" i="1"/>
  <c r="AV40" i="1"/>
  <c r="AW40" i="1" s="1"/>
  <c r="AU35" i="1"/>
  <c r="AV35" i="1" s="1"/>
  <c r="AW35" i="1" s="1"/>
  <c r="AU37" i="1"/>
  <c r="AV37" i="1" s="1"/>
  <c r="AW37" i="1" s="1"/>
  <c r="AU29" i="1"/>
  <c r="AU47" i="1"/>
  <c r="AV47" i="1" s="1"/>
  <c r="AW47" i="1" s="1"/>
  <c r="AU64" i="1"/>
  <c r="AV64" i="1" s="1"/>
  <c r="AW64" i="1" s="1"/>
  <c r="AU93" i="1"/>
  <c r="AV93" i="1" s="1"/>
  <c r="AW93" i="1" s="1"/>
  <c r="AU94" i="1"/>
  <c r="AV94" i="1" s="1"/>
  <c r="AW94" i="1" s="1"/>
  <c r="AU88" i="1"/>
  <c r="AV88" i="1" s="1"/>
  <c r="AW88" i="1" s="1"/>
  <c r="AU38" i="1"/>
  <c r="AV38" i="1" s="1"/>
  <c r="AW38" i="1" s="1"/>
  <c r="AU89" i="1"/>
  <c r="AV89" i="1" s="1"/>
  <c r="AW89" i="1" s="1"/>
  <c r="AU96" i="1"/>
  <c r="AV96" i="1" s="1"/>
  <c r="AW96" i="1" s="1"/>
  <c r="AU32" i="1"/>
  <c r="AV32" i="1" s="1"/>
  <c r="AW32" i="1" s="1"/>
  <c r="AU41" i="1"/>
  <c r="AV41" i="1" s="1"/>
  <c r="AW41" i="1" s="1"/>
  <c r="AU79" i="1"/>
  <c r="AV79" i="1" s="1"/>
  <c r="AW79" i="1" s="1"/>
  <c r="AU39" i="1"/>
  <c r="AV39" i="1" s="1"/>
  <c r="AW39" i="1" s="1"/>
  <c r="AU95" i="1"/>
  <c r="AV95" i="1" s="1"/>
  <c r="AW95" i="1" s="1"/>
  <c r="AU34" i="1"/>
  <c r="AV34" i="1" s="1"/>
  <c r="AW34" i="1" s="1"/>
  <c r="AU100" i="1"/>
  <c r="AV100" i="1" s="1"/>
  <c r="AW100" i="1" s="1"/>
  <c r="AU49" i="1"/>
  <c r="AV49" i="1" s="1"/>
  <c r="AW49" i="1" s="1"/>
  <c r="AU30" i="1"/>
  <c r="AV30" i="1" s="1"/>
  <c r="AW30" i="1" s="1"/>
  <c r="AU69" i="1"/>
  <c r="AV69" i="1" s="1"/>
  <c r="AW69" i="1" s="1"/>
  <c r="AU85" i="1"/>
  <c r="AV85" i="1" s="1"/>
  <c r="AW85" i="1" s="1"/>
  <c r="AU46" i="1"/>
  <c r="AV46" i="1" s="1"/>
  <c r="AW46" i="1" s="1"/>
  <c r="AU62" i="1"/>
  <c r="AV62" i="1" s="1"/>
  <c r="AW62" i="1" s="1"/>
  <c r="AU70" i="1"/>
  <c r="AV70" i="1" s="1"/>
  <c r="AW70" i="1" s="1"/>
  <c r="AU91" i="1"/>
  <c r="AV91" i="1"/>
  <c r="AW91" i="1" s="1"/>
  <c r="AU92" i="1"/>
  <c r="AV92" i="1" s="1"/>
  <c r="AW92" i="1" s="1"/>
  <c r="AU52" i="1"/>
  <c r="AV52" i="1" s="1"/>
  <c r="AW52" i="1" s="1"/>
  <c r="AU84" i="1"/>
  <c r="AV84" i="1" s="1"/>
  <c r="AW84" i="1" s="1"/>
  <c r="AU54" i="1"/>
  <c r="AV54" i="1" s="1"/>
  <c r="AW54" i="1" s="1"/>
  <c r="AU72" i="1"/>
  <c r="AV72" i="1" s="1"/>
  <c r="AW72" i="1" s="1"/>
  <c r="AU51" i="1"/>
  <c r="AV51" i="1" s="1"/>
  <c r="AW51" i="1" s="1"/>
  <c r="AU75" i="1"/>
  <c r="AV75" i="1" s="1"/>
  <c r="AW75" i="1" s="1"/>
  <c r="AE34" i="2"/>
  <c r="AF34" i="2" s="1"/>
  <c r="AG34" i="2" s="1"/>
  <c r="Q19" i="2"/>
  <c r="AV29" i="1" l="1"/>
  <c r="AV104" i="1" s="1"/>
  <c r="AU104" i="1"/>
  <c r="AW29" i="1"/>
  <c r="AW104" i="1" s="1"/>
  <c r="Q63" i="2"/>
  <c r="AF19" i="2"/>
  <c r="AG19" i="2" s="1"/>
  <c r="AE19" i="2"/>
  <c r="AE63" i="2"/>
  <c r="AG63" i="2" l="1"/>
  <c r="AF63" i="2"/>
</calcChain>
</file>

<file path=xl/sharedStrings.xml><?xml version="1.0" encoding="utf-8"?>
<sst xmlns="http://schemas.openxmlformats.org/spreadsheetml/2006/main" count="748" uniqueCount="327">
  <si>
    <t xml:space="preserve">                 УТВЕРЖДАЮ</t>
  </si>
  <si>
    <t>Директор КГУ "ОШ им.С.Асфендиярова" отдела образования города Шахтинска управления образования Карагандинской области</t>
  </si>
  <si>
    <t>М.Улжибаева</t>
  </si>
  <si>
    <t xml:space="preserve"> </t>
  </si>
  <si>
    <t>ТАРИФИКАЦИОННЫЙ   СПИСОК</t>
  </si>
  <si>
    <t>КГУ "ОШ им.С.Асфендиярова" отдела образования города Шахтинска управления образования Карагандинской области по состоянию на 01.09.2023 года</t>
  </si>
  <si>
    <t>0 кл.</t>
  </si>
  <si>
    <t>1-4кл.</t>
  </si>
  <si>
    <t>5-9кл.</t>
  </si>
  <si>
    <t>10-11кл</t>
  </si>
  <si>
    <t>итого</t>
  </si>
  <si>
    <t xml:space="preserve">Адрес: г.Шахтинск, ул.Панфилова 4 </t>
  </si>
  <si>
    <t>Общее число часов преподавательской работы в неделю по тарификации, в т. ч.</t>
  </si>
  <si>
    <t>Согласовано :</t>
  </si>
  <si>
    <t>число часов по учебному плану</t>
  </si>
  <si>
    <t>число часов за счет с делением классов на подгруппы в том числе:</t>
  </si>
  <si>
    <t>Руководитель ГУ "Отдел образования г.Шахтинска" УО КО</t>
  </si>
  <si>
    <t>Н.Онсович</t>
  </si>
  <si>
    <t>в том числе по предметам:</t>
  </si>
  <si>
    <t>казахский/русский языки</t>
  </si>
  <si>
    <t>Экономист</t>
  </si>
  <si>
    <t>А. Супрунюк</t>
  </si>
  <si>
    <t>иностранный язык</t>
  </si>
  <si>
    <t>цифровая грамотность</t>
  </si>
  <si>
    <t>Заведующий   МК</t>
  </si>
  <si>
    <t>Д.Сатемирова</t>
  </si>
  <si>
    <t>за счет вариативной части</t>
  </si>
  <si>
    <t>№ п/п</t>
  </si>
  <si>
    <t>Ф.И.О.</t>
  </si>
  <si>
    <t>Должность</t>
  </si>
  <si>
    <t>Образование</t>
  </si>
  <si>
    <t>Категория по атт.</t>
  </si>
  <si>
    <t>Стаж на 01.09.2023г.</t>
  </si>
  <si>
    <t>Блок, звено, ступень</t>
  </si>
  <si>
    <t>Коэффициент</t>
  </si>
  <si>
    <t>Ставка по старой системе</t>
  </si>
  <si>
    <t>Ставка на 01.09.2023г с увеличением на 100%</t>
  </si>
  <si>
    <t>Число часов в неделю</t>
  </si>
  <si>
    <t>Размер тарифицированной ставки (должностной оклад)</t>
  </si>
  <si>
    <t>Итого за часы</t>
  </si>
  <si>
    <t>Доплата за проверку тетрадей (4 пп.3 п.2 приложение 4)</t>
  </si>
  <si>
    <t>Доплата за классное руководство (пп.2 п.2 приложение 4)</t>
  </si>
  <si>
    <t>Доплата за работу с детьми с ООП (пп.4 п.2 приложение 4)</t>
  </si>
  <si>
    <t>Доплата за преподавание физики, химии, биологии информатики на английском языке (пп.10 п.2 приложение 4)</t>
  </si>
  <si>
    <t>Доплата за обновленное содержание (пп.11 п.2 приложение 4)</t>
  </si>
  <si>
    <t>Доплата за квалификационную категорию (п.7 приложение 4)</t>
  </si>
  <si>
    <t>Доплата за степень магистра по научно-педагогическому направлению (п.10 приложение 4)</t>
  </si>
  <si>
    <t>Доплата за наставничество (п.11 приложение 4)</t>
  </si>
  <si>
    <t>Доплата за ведение внеурочных спортивных занятий (п.12 приложение 4)</t>
  </si>
  <si>
    <t>Надбавка за особые условия труда (п.15 приложение 18)</t>
  </si>
  <si>
    <t>Заработная плата в месяц</t>
  </si>
  <si>
    <t>Заработная плата в год</t>
  </si>
  <si>
    <t>Предшкольная подготовка</t>
  </si>
  <si>
    <t>1-4 классы</t>
  </si>
  <si>
    <t>5-9 классы</t>
  </si>
  <si>
    <t>10-11 классы</t>
  </si>
  <si>
    <t>Гимназический/лицейский компонент</t>
  </si>
  <si>
    <t>в т.ч. с инклюзивными детьми</t>
  </si>
  <si>
    <t>5-11 классы</t>
  </si>
  <si>
    <t>% от БДО</t>
  </si>
  <si>
    <t>сумма</t>
  </si>
  <si>
    <t>% от ДО</t>
  </si>
  <si>
    <t>модератор</t>
  </si>
  <si>
    <t>эксперт</t>
  </si>
  <si>
    <t>исследователь</t>
  </si>
  <si>
    <t>мастер</t>
  </si>
  <si>
    <t xml:space="preserve">Абдрахманова Г.К. </t>
  </si>
  <si>
    <t>нач кл</t>
  </si>
  <si>
    <t>пед.экс</t>
  </si>
  <si>
    <t>ср.спец.</t>
  </si>
  <si>
    <t>18л 11м</t>
  </si>
  <si>
    <t>ИВТ</t>
  </si>
  <si>
    <t>б/к</t>
  </si>
  <si>
    <t>В4-4</t>
  </si>
  <si>
    <t>Абдыкаликова З.И.</t>
  </si>
  <si>
    <t>англ.яз.</t>
  </si>
  <si>
    <t>пед.иссл</t>
  </si>
  <si>
    <t>высш.</t>
  </si>
  <si>
    <t>В2-1</t>
  </si>
  <si>
    <t>Адамина М.Ж. Д/о</t>
  </si>
  <si>
    <t>матем.</t>
  </si>
  <si>
    <t xml:space="preserve">15л </t>
  </si>
  <si>
    <t>В2-2</t>
  </si>
  <si>
    <t>Айкенова Ж.К.</t>
  </si>
  <si>
    <t>физика</t>
  </si>
  <si>
    <t>18л 10м</t>
  </si>
  <si>
    <t>Аспандиярова З.Б.</t>
  </si>
  <si>
    <t>биолог.</t>
  </si>
  <si>
    <t xml:space="preserve">19л </t>
  </si>
  <si>
    <t>естеств.</t>
  </si>
  <si>
    <t xml:space="preserve">Баулекова Г.Б. </t>
  </si>
  <si>
    <t>пед.модер</t>
  </si>
  <si>
    <t>14л 10м</t>
  </si>
  <si>
    <t>В2-3</t>
  </si>
  <si>
    <t>Біржікен Э.О.</t>
  </si>
  <si>
    <t>каз.яз.</t>
  </si>
  <si>
    <t>17л 2 м</t>
  </si>
  <si>
    <t>Болатбек Айгерім (совм)</t>
  </si>
  <si>
    <t>педагог</t>
  </si>
  <si>
    <t>1г</t>
  </si>
  <si>
    <t>Барлыбай Н.Т.</t>
  </si>
  <si>
    <t>2г 7м</t>
  </si>
  <si>
    <t>В2-4</t>
  </si>
  <si>
    <t>химия</t>
  </si>
  <si>
    <t>Сулейменова Ж.Е.(совм)</t>
  </si>
  <si>
    <t>6 л</t>
  </si>
  <si>
    <t xml:space="preserve">Жекейбеков К Т </t>
  </si>
  <si>
    <t>Жунусов К.Ж.</t>
  </si>
  <si>
    <t>история</t>
  </si>
  <si>
    <t>24г 10м</t>
  </si>
  <si>
    <t>Женисов Р.М.</t>
  </si>
  <si>
    <t>физ-ра</t>
  </si>
  <si>
    <t>2г</t>
  </si>
  <si>
    <t>Ақанова Ж.Е.</t>
  </si>
  <si>
    <t>нач.кл.</t>
  </si>
  <si>
    <t xml:space="preserve">7л </t>
  </si>
  <si>
    <t>Карасартова Н.М.</t>
  </si>
  <si>
    <t>рус.яз.</t>
  </si>
  <si>
    <t>27л 11м</t>
  </si>
  <si>
    <t>Карибаева Г.Е.</t>
  </si>
  <si>
    <t>худ труд</t>
  </si>
  <si>
    <t>Кирбасов Е.Р.</t>
  </si>
  <si>
    <t>географ.</t>
  </si>
  <si>
    <t xml:space="preserve">Кирбасов Е.Р. </t>
  </si>
  <si>
    <t>Кирбасова Б.Р.</t>
  </si>
  <si>
    <t>21л 2м</t>
  </si>
  <si>
    <t>Кульмаганбет А.К.</t>
  </si>
  <si>
    <t xml:space="preserve">5л </t>
  </si>
  <si>
    <t xml:space="preserve">Мархабаева У.А </t>
  </si>
  <si>
    <t>3г 11м</t>
  </si>
  <si>
    <t xml:space="preserve">Мекенбаева А М. </t>
  </si>
  <si>
    <t>4г 4м</t>
  </si>
  <si>
    <t>Мусаева Н.А.</t>
  </si>
  <si>
    <t>20л 8м</t>
  </si>
  <si>
    <t>Мустафина И.Б.</t>
  </si>
  <si>
    <t xml:space="preserve">16л </t>
  </si>
  <si>
    <t xml:space="preserve">Сабиолдина А.К. </t>
  </si>
  <si>
    <t xml:space="preserve">17л </t>
  </si>
  <si>
    <t>Сатемирова Д.А. (совм)</t>
  </si>
  <si>
    <t>Секербаева З.А.</t>
  </si>
  <si>
    <t>27л11м</t>
  </si>
  <si>
    <t>Сулейменова С.К.</t>
  </si>
  <si>
    <t>9л 11м</t>
  </si>
  <si>
    <t>В4-1</t>
  </si>
  <si>
    <t>Такирова К С</t>
  </si>
  <si>
    <t>39л 7м</t>
  </si>
  <si>
    <t>Тауей Л Д/о</t>
  </si>
  <si>
    <t>14л 11м</t>
  </si>
  <si>
    <t>Тажибаева Ж.А.(совм)</t>
  </si>
  <si>
    <t>9л 7м</t>
  </si>
  <si>
    <t>4,33</t>
  </si>
  <si>
    <t>Исатаев К.С.</t>
  </si>
  <si>
    <t>Тукенова Э.Ж.</t>
  </si>
  <si>
    <t>16л 5м</t>
  </si>
  <si>
    <t>Улжибаева М.К.</t>
  </si>
  <si>
    <t>Хабыл Мухаметәли</t>
  </si>
  <si>
    <t>музыка</t>
  </si>
  <si>
    <t>4г 10м</t>
  </si>
  <si>
    <t>Шадетов М.Ж.</t>
  </si>
  <si>
    <t>22г 11м</t>
  </si>
  <si>
    <t>Шамуратова А.М.</t>
  </si>
  <si>
    <t>нач/инкл</t>
  </si>
  <si>
    <t>29г 11м</t>
  </si>
  <si>
    <t>Вакансии (основные часы)</t>
  </si>
  <si>
    <t>с7до 10</t>
  </si>
  <si>
    <t>Вариативный компонент</t>
  </si>
  <si>
    <t>Сатемирова Д.А.</t>
  </si>
  <si>
    <t>22л 3м</t>
  </si>
  <si>
    <t>Вакансии (вариативный компонент)</t>
  </si>
  <si>
    <t>Лицейский /гимназический компонент</t>
  </si>
  <si>
    <t>Вакансии (лицейский/гимназический компонент)</t>
  </si>
  <si>
    <t>Итого</t>
  </si>
  <si>
    <t>Директор                                                                     М.Улжибаева</t>
  </si>
  <si>
    <t xml:space="preserve">Главный бухгалтер                                                 Н.Губарева  </t>
  </si>
  <si>
    <t>Согласовано:</t>
  </si>
  <si>
    <t>Руководитель ГУ "Отдел образования г.Шахтинска" управления образования Карагандинской области</t>
  </si>
  <si>
    <t xml:space="preserve">                                            </t>
  </si>
  <si>
    <t>Н. Онсович</t>
  </si>
  <si>
    <t>ШТАТНОЕ   РАСПИСАНИЕ</t>
  </si>
  <si>
    <t>работников  КГУ "ОШ им.С.Асфендиярова" отдела образования г.Шахтинска управления образования Карагандинской области</t>
  </si>
  <si>
    <t>Количество классов 23 кл.</t>
  </si>
  <si>
    <t>Количество шт.ед.</t>
  </si>
  <si>
    <t>Стаж на 04.01.2023г.</t>
  </si>
  <si>
    <t>Блок, звено, ступень, разряд</t>
  </si>
  <si>
    <t xml:space="preserve">Ставка на 01.01.2023г с учеличением: педагоги -100%, гражданские служащие, рабочие - 45%  </t>
  </si>
  <si>
    <t>Итого ДО</t>
  </si>
  <si>
    <t>Доплата за квалификационную категорию (п.7 и п.8 приложение 4)</t>
  </si>
  <si>
    <t>Доплата за квалификационную категорию (п.9 приложение 4)</t>
  </si>
  <si>
    <t>За работу с библиотечным фондом 30% от БДО (пп.5 п.5 приложение 4)</t>
  </si>
  <si>
    <t>Уборщикам производственных и служебных помещений, использующим дезинфицирующие средства 20% от БДО (пп.2 п.9 приложение18)</t>
  </si>
  <si>
    <t>Уборщикам при уборке туалетов с использованием дезинфицирующих средств 30% БДО (пп.2 п.9 приложение18)</t>
  </si>
  <si>
    <t>Примечание</t>
  </si>
  <si>
    <t>педагоги, коэффициент 2,0</t>
  </si>
  <si>
    <t>гражданские служащие коэффициент 1,45</t>
  </si>
  <si>
    <t>рабочие, коэффициент 1,45</t>
  </si>
  <si>
    <t>3 категория</t>
  </si>
  <si>
    <t>2 категория</t>
  </si>
  <si>
    <t>1 категория</t>
  </si>
  <si>
    <t>высш</t>
  </si>
  <si>
    <t>3к</t>
  </si>
  <si>
    <t>А1-3</t>
  </si>
  <si>
    <t>зам.дир. по учебно-воспитательной работе</t>
  </si>
  <si>
    <t>А1-3-1</t>
  </si>
  <si>
    <t>зам.дир.по воспитательной работе</t>
  </si>
  <si>
    <t>17л 2м</t>
  </si>
  <si>
    <t xml:space="preserve">Айкенова Ж.К. </t>
  </si>
  <si>
    <t xml:space="preserve">зам.дир.по информационным технологиям </t>
  </si>
  <si>
    <t>социальный педагог</t>
  </si>
  <si>
    <t>В3-4</t>
  </si>
  <si>
    <t>преподаватель-организатор НВТП</t>
  </si>
  <si>
    <t xml:space="preserve">Баисова А.Х. </t>
  </si>
  <si>
    <t>педагог-психолог</t>
  </si>
  <si>
    <t>1к</t>
  </si>
  <si>
    <t>педагог-организатор</t>
  </si>
  <si>
    <t>педагог доп.образования</t>
  </si>
  <si>
    <t>Рахимбаева М.С.</t>
  </si>
  <si>
    <t>педагог профориентатор</t>
  </si>
  <si>
    <t>Салимжанова А.Т.</t>
  </si>
  <si>
    <t>Сергей Н. д/о</t>
  </si>
  <si>
    <t>учитель-логопед</t>
  </si>
  <si>
    <t>учитель-деффектолог</t>
  </si>
  <si>
    <t>Сережақызы Г</t>
  </si>
  <si>
    <t xml:space="preserve">Амантай З. </t>
  </si>
  <si>
    <t>восп.предш.</t>
  </si>
  <si>
    <t>В3-3</t>
  </si>
  <si>
    <t>Хатшыбай Г.</t>
  </si>
  <si>
    <t>Маркова О.В.</t>
  </si>
  <si>
    <t>зам.дир. по хозяйственной работе</t>
  </si>
  <si>
    <t>технич</t>
  </si>
  <si>
    <t>36л8м</t>
  </si>
  <si>
    <t>А2-3</t>
  </si>
  <si>
    <t>Алибекова Ф.З.</t>
  </si>
  <si>
    <t>зав.библиотекой</t>
  </si>
  <si>
    <t>ср-спец</t>
  </si>
  <si>
    <t>17л3м</t>
  </si>
  <si>
    <t>С-1</t>
  </si>
  <si>
    <t>Губарева Н.Н.</t>
  </si>
  <si>
    <t>главный бухгалтер</t>
  </si>
  <si>
    <t>45г</t>
  </si>
  <si>
    <t>А-2-3</t>
  </si>
  <si>
    <t>Белозерова И.И.</t>
  </si>
  <si>
    <t>бухгалтер</t>
  </si>
  <si>
    <t>10л8м</t>
  </si>
  <si>
    <t>С-3</t>
  </si>
  <si>
    <t>Жукова Н.С.</t>
  </si>
  <si>
    <t>18л9м</t>
  </si>
  <si>
    <t>С-2</t>
  </si>
  <si>
    <t>Аканова А.Н.Д/о</t>
  </si>
  <si>
    <t xml:space="preserve">гл.бухгалтер </t>
  </si>
  <si>
    <t xml:space="preserve">4г </t>
  </si>
  <si>
    <t>Ерханат А.Д/о</t>
  </si>
  <si>
    <t>2г8м</t>
  </si>
  <si>
    <t>Тұрсынбаева Ә.Т.Д/о</t>
  </si>
  <si>
    <t>лаборант</t>
  </si>
  <si>
    <t>1г10м</t>
  </si>
  <si>
    <t>Омарова С.Т.</t>
  </si>
  <si>
    <t>лаборант химии</t>
  </si>
  <si>
    <t>D-1</t>
  </si>
  <si>
    <t>Кубеева Ж.С.Д/о</t>
  </si>
  <si>
    <t xml:space="preserve">архивариус </t>
  </si>
  <si>
    <t>4г3м</t>
  </si>
  <si>
    <t xml:space="preserve">делопроизводитель </t>
  </si>
  <si>
    <t>сред.</t>
  </si>
  <si>
    <t>Омарова Р.Т.</t>
  </si>
  <si>
    <t>архивариус</t>
  </si>
  <si>
    <t>Төлеубаева Қ.</t>
  </si>
  <si>
    <t>секретарь</t>
  </si>
  <si>
    <t>Бердиханов К.С.</t>
  </si>
  <si>
    <t>инженер по оборудованию</t>
  </si>
  <si>
    <t>8л</t>
  </si>
  <si>
    <t>гардеробщик</t>
  </si>
  <si>
    <t>Кобелева Н.И.</t>
  </si>
  <si>
    <t>дворник</t>
  </si>
  <si>
    <t>УСП</t>
  </si>
  <si>
    <t>Исмайлова Г.Д.Д/о</t>
  </si>
  <si>
    <t xml:space="preserve">УСП </t>
  </si>
  <si>
    <t>рабочий КОЗ</t>
  </si>
  <si>
    <t>Егоров А.А.</t>
  </si>
  <si>
    <t>электромантер</t>
  </si>
  <si>
    <t>Томанова К.Е.</t>
  </si>
  <si>
    <t>младший мед.персонал</t>
  </si>
  <si>
    <t>Вакансии</t>
  </si>
  <si>
    <t>лаборант информатики</t>
  </si>
  <si>
    <t>лаборант физики</t>
  </si>
  <si>
    <t>Директор</t>
  </si>
  <si>
    <t>Главный бухгалтер</t>
  </si>
  <si>
    <t>Н.Губарева</t>
  </si>
  <si>
    <t>01.09.2023г.</t>
  </si>
  <si>
    <t>Число классов на 1 сентября</t>
  </si>
  <si>
    <t>Число классов-комплектов на 1 сентября</t>
  </si>
  <si>
    <t>Число уч-ся на 1 сентября</t>
  </si>
  <si>
    <t>старший вожатый</t>
  </si>
  <si>
    <t>педагог-модератор</t>
  </si>
  <si>
    <t>2г7м</t>
  </si>
  <si>
    <t>2г.</t>
  </si>
  <si>
    <t>5л 1м</t>
  </si>
  <si>
    <t>33г. 4м</t>
  </si>
  <si>
    <t>3г</t>
  </si>
  <si>
    <t>18л 3м</t>
  </si>
  <si>
    <t>1 шт.ед. на 7 мес</t>
  </si>
  <si>
    <t>32г. 1м</t>
  </si>
  <si>
    <t>педагог- ассистент</t>
  </si>
  <si>
    <t>НВТП</t>
  </si>
  <si>
    <t>24г1м</t>
  </si>
  <si>
    <t>4г2м</t>
  </si>
  <si>
    <t>4г 2м</t>
  </si>
  <si>
    <t>4,90</t>
  </si>
  <si>
    <t>5,20</t>
  </si>
  <si>
    <t>4,14</t>
  </si>
  <si>
    <t>Нурпеисова К.А(совм)</t>
  </si>
  <si>
    <t>Показатели на начало 1 четверти</t>
  </si>
  <si>
    <t>32г 1м</t>
  </si>
  <si>
    <t xml:space="preserve">33г  </t>
  </si>
  <si>
    <t>21г 2м</t>
  </si>
  <si>
    <t>23г 10м</t>
  </si>
  <si>
    <t>33г 8м</t>
  </si>
  <si>
    <t>29л 11м</t>
  </si>
  <si>
    <t>23г 9м</t>
  </si>
  <si>
    <t>5л 11м</t>
  </si>
  <si>
    <t>Количество учащихся 463 уч.</t>
  </si>
  <si>
    <t>директор</t>
  </si>
  <si>
    <t>на  2023 - 2024 учебный год</t>
  </si>
  <si>
    <t>рук.орг.</t>
  </si>
  <si>
    <t>худ.труд</t>
  </si>
  <si>
    <t>4</t>
  </si>
  <si>
    <t>5-7 лет</t>
  </si>
  <si>
    <t xml:space="preserve">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</si>
</sst>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;General;"/>
  </numFmts>
  <fonts count="3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Bookman Old Style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6" fillId="0" borderId="0"/>
  </cellStyleXfs>
  <cellXfs count="3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/>
    <xf numFmtId="164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/>
    <xf numFmtId="0" fontId="1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/>
    <xf numFmtId="164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0" fontId="1" fillId="2" borderId="0" xfId="0" applyFont="1" applyFill="1" applyBorder="1" applyAlignment="1"/>
    <xf numFmtId="0" fontId="5" fillId="2" borderId="0" xfId="0" applyFont="1" applyFill="1" applyBorder="1"/>
    <xf numFmtId="0" fontId="10" fillId="2" borderId="0" xfId="0" applyFont="1" applyFill="1" applyAlignment="1"/>
    <xf numFmtId="0" fontId="11" fillId="2" borderId="0" xfId="0" applyFont="1" applyFill="1" applyAlignment="1"/>
    <xf numFmtId="0" fontId="1" fillId="2" borderId="0" xfId="0" applyNumberFormat="1" applyFont="1" applyFill="1" applyBorder="1"/>
    <xf numFmtId="0" fontId="5" fillId="2" borderId="1" xfId="0" applyFont="1" applyFill="1" applyBorder="1"/>
    <xf numFmtId="0" fontId="11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/>
    <xf numFmtId="0" fontId="7" fillId="2" borderId="0" xfId="0" applyNumberFormat="1" applyFont="1" applyFill="1" applyBorder="1"/>
    <xf numFmtId="1" fontId="7" fillId="2" borderId="0" xfId="0" applyNumberFormat="1" applyFont="1" applyFill="1" applyBorder="1"/>
    <xf numFmtId="1" fontId="12" fillId="2" borderId="0" xfId="0" applyNumberFormat="1" applyFont="1" applyFill="1" applyBorder="1"/>
    <xf numFmtId="1" fontId="1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/>
    <xf numFmtId="2" fontId="14" fillId="2" borderId="2" xfId="0" applyNumberFormat="1" applyFont="1" applyFill="1" applyBorder="1"/>
    <xf numFmtId="0" fontId="14" fillId="2" borderId="2" xfId="0" applyFont="1" applyFill="1" applyBorder="1" applyAlignment="1">
      <alignment horizontal="left"/>
    </xf>
    <xf numFmtId="2" fontId="14" fillId="2" borderId="2" xfId="0" applyNumberFormat="1" applyFont="1" applyFill="1" applyBorder="1" applyAlignment="1">
      <alignment horizontal="left" wrapText="1"/>
    </xf>
    <xf numFmtId="2" fontId="14" fillId="2" borderId="2" xfId="0" applyNumberFormat="1" applyFont="1" applyFill="1" applyBorder="1" applyAlignment="1">
      <alignment horizontal="left"/>
    </xf>
    <xf numFmtId="2" fontId="14" fillId="2" borderId="2" xfId="0" applyNumberFormat="1" applyFont="1" applyFill="1" applyBorder="1" applyAlignment="1">
      <alignment horizontal="center"/>
    </xf>
    <xf numFmtId="2" fontId="14" fillId="2" borderId="2" xfId="0" applyNumberFormat="1" applyFont="1" applyFill="1" applyBorder="1" applyAlignment="1">
      <alignment vertical="top"/>
    </xf>
    <xf numFmtId="0" fontId="14" fillId="2" borderId="2" xfId="1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right"/>
    </xf>
    <xf numFmtId="2" fontId="13" fillId="2" borderId="2" xfId="0" applyNumberFormat="1" applyFont="1" applyFill="1" applyBorder="1"/>
    <xf numFmtId="2" fontId="13" fillId="2" borderId="2" xfId="0" applyNumberFormat="1" applyFont="1" applyFill="1" applyBorder="1" applyAlignment="1">
      <alignment vertical="top"/>
    </xf>
    <xf numFmtId="0" fontId="14" fillId="2" borderId="2" xfId="0" applyFont="1" applyFill="1" applyBorder="1"/>
    <xf numFmtId="0" fontId="13" fillId="0" borderId="6" xfId="0" applyFont="1" applyFill="1" applyBorder="1" applyProtection="1"/>
    <xf numFmtId="0" fontId="14" fillId="2" borderId="2" xfId="0" applyNumberFormat="1" applyFont="1" applyFill="1" applyBorder="1" applyAlignment="1">
      <alignment horizontal="center" vertical="center"/>
    </xf>
    <xf numFmtId="2" fontId="13" fillId="2" borderId="15" xfId="0" applyNumberFormat="1" applyFont="1" applyFill="1" applyBorder="1"/>
    <xf numFmtId="0" fontId="14" fillId="2" borderId="2" xfId="0" applyFont="1" applyFill="1" applyBorder="1" applyAlignment="1">
      <alignment horizontal="center"/>
    </xf>
    <xf numFmtId="2" fontId="14" fillId="2" borderId="0" xfId="0" applyNumberFormat="1" applyFont="1" applyFill="1" applyBorder="1"/>
    <xf numFmtId="2" fontId="14" fillId="2" borderId="16" xfId="0" applyNumberFormat="1" applyFont="1" applyFill="1" applyBorder="1"/>
    <xf numFmtId="0" fontId="14" fillId="2" borderId="15" xfId="0" applyNumberFormat="1" applyFont="1" applyFill="1" applyBorder="1" applyAlignment="1">
      <alignment horizontal="center" vertical="center"/>
    </xf>
    <xf numFmtId="0" fontId="18" fillId="2" borderId="15" xfId="0" applyFont="1" applyFill="1" applyBorder="1"/>
    <xf numFmtId="2" fontId="14" fillId="2" borderId="15" xfId="0" applyNumberFormat="1" applyFont="1" applyFill="1" applyBorder="1" applyAlignment="1">
      <alignment horizontal="left"/>
    </xf>
    <xf numFmtId="2" fontId="14" fillId="2" borderId="15" xfId="0" applyNumberFormat="1" applyFont="1" applyFill="1" applyBorder="1"/>
    <xf numFmtId="0" fontId="14" fillId="2" borderId="1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Alignment="1">
      <alignment horizontal="center"/>
    </xf>
    <xf numFmtId="0" fontId="14" fillId="2" borderId="16" xfId="0" applyNumberFormat="1" applyFont="1" applyFill="1" applyBorder="1" applyAlignment="1">
      <alignment horizontal="center" vertical="center"/>
    </xf>
    <xf numFmtId="2" fontId="14" fillId="2" borderId="16" xfId="0" applyNumberFormat="1" applyFont="1" applyFill="1" applyBorder="1" applyAlignment="1">
      <alignment horizontal="left"/>
    </xf>
    <xf numFmtId="0" fontId="14" fillId="2" borderId="16" xfId="0" applyFont="1" applyFill="1" applyBorder="1" applyAlignment="1">
      <alignment horizontal="center"/>
    </xf>
    <xf numFmtId="2" fontId="14" fillId="2" borderId="16" xfId="0" applyNumberFormat="1" applyFont="1" applyFill="1" applyBorder="1" applyAlignment="1">
      <alignment horizontal="center"/>
    </xf>
    <xf numFmtId="2" fontId="13" fillId="2" borderId="16" xfId="0" applyNumberFormat="1" applyFont="1" applyFill="1" applyBorder="1"/>
    <xf numFmtId="1" fontId="14" fillId="2" borderId="2" xfId="0" applyNumberFormat="1" applyFont="1" applyFill="1" applyBorder="1" applyAlignment="1">
      <alignment horizontal="left"/>
    </xf>
    <xf numFmtId="49" fontId="14" fillId="2" borderId="2" xfId="0" applyNumberFormat="1" applyFont="1" applyFill="1" applyBorder="1" applyAlignment="1">
      <alignment horizontal="center"/>
    </xf>
    <xf numFmtId="2" fontId="21" fillId="2" borderId="2" xfId="0" applyNumberFormat="1" applyFont="1" applyFill="1" applyBorder="1"/>
    <xf numFmtId="2" fontId="14" fillId="2" borderId="2" xfId="0" applyNumberFormat="1" applyFont="1" applyFill="1" applyBorder="1" applyAlignment="1">
      <alignment horizontal="left" vertical="top"/>
    </xf>
    <xf numFmtId="2" fontId="14" fillId="2" borderId="2" xfId="0" applyNumberFormat="1" applyFont="1" applyFill="1" applyBorder="1" applyAlignment="1">
      <alignment horizontal="center" vertical="top"/>
    </xf>
    <xf numFmtId="0" fontId="14" fillId="2" borderId="2" xfId="1" applyNumberFormat="1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/>
    <xf numFmtId="0" fontId="14" fillId="2" borderId="2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/>
    <xf numFmtId="0" fontId="18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Protection="1"/>
    <xf numFmtId="0" fontId="17" fillId="2" borderId="2" xfId="0" applyFont="1" applyFill="1" applyBorder="1" applyProtection="1"/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right"/>
    </xf>
    <xf numFmtId="0" fontId="22" fillId="0" borderId="1" xfId="0" applyFont="1" applyFill="1" applyBorder="1" applyAlignment="1" applyProtection="1">
      <alignment horizontal="right"/>
    </xf>
    <xf numFmtId="0" fontId="1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 vertical="center"/>
    </xf>
    <xf numFmtId="9" fontId="26" fillId="0" borderId="6" xfId="0" applyNumberFormat="1" applyFont="1" applyFill="1" applyBorder="1" applyAlignment="1" applyProtection="1">
      <alignment horizontal="right" vertical="center" wrapText="1"/>
    </xf>
    <xf numFmtId="0" fontId="26" fillId="0" borderId="6" xfId="0" applyFont="1" applyFill="1" applyBorder="1" applyAlignment="1" applyProtection="1">
      <alignment horizontal="right" vertical="center" textRotation="90" wrapText="1"/>
    </xf>
    <xf numFmtId="0" fontId="27" fillId="0" borderId="6" xfId="0" applyFont="1" applyFill="1" applyBorder="1" applyAlignment="1" applyProtection="1">
      <alignment horizontal="right" vertical="center" wrapText="1"/>
    </xf>
    <xf numFmtId="0" fontId="27" fillId="0" borderId="8" xfId="0" applyFont="1" applyFill="1" applyBorder="1" applyAlignment="1" applyProtection="1">
      <alignment horizontal="right" vertical="center" wrapText="1"/>
    </xf>
    <xf numFmtId="0" fontId="27" fillId="0" borderId="2" xfId="0" applyFont="1" applyFill="1" applyBorder="1" applyAlignment="1" applyProtection="1">
      <alignment horizontal="right" vertical="center" wrapText="1"/>
    </xf>
    <xf numFmtId="0" fontId="13" fillId="0" borderId="6" xfId="0" applyFont="1" applyFill="1" applyBorder="1" applyAlignment="1" applyProtection="1">
      <alignment horizontal="left"/>
    </xf>
    <xf numFmtId="0" fontId="28" fillId="0" borderId="6" xfId="0" applyFont="1" applyFill="1" applyBorder="1" applyAlignment="1" applyProtection="1">
      <alignment horizontal="right"/>
    </xf>
    <xf numFmtId="2" fontId="24" fillId="2" borderId="2" xfId="0" applyNumberFormat="1" applyFont="1" applyFill="1" applyBorder="1" applyAlignment="1">
      <alignment horizontal="right"/>
    </xf>
    <xf numFmtId="0" fontId="28" fillId="0" borderId="6" xfId="0" applyFont="1" applyFill="1" applyBorder="1" applyAlignment="1" applyProtection="1">
      <alignment horizontal="right" vertical="center"/>
    </xf>
    <xf numFmtId="164" fontId="28" fillId="0" borderId="6" xfId="0" applyNumberFormat="1" applyFont="1" applyFill="1" applyBorder="1" applyAlignment="1" applyProtection="1">
      <alignment horizontal="right"/>
    </xf>
    <xf numFmtId="164" fontId="28" fillId="0" borderId="6" xfId="0" applyNumberFormat="1" applyFont="1" applyFill="1" applyBorder="1" applyAlignment="1" applyProtection="1">
      <alignment horizontal="right" vertical="center"/>
    </xf>
    <xf numFmtId="164" fontId="7" fillId="0" borderId="8" xfId="0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 applyProtection="1">
      <alignment horizontal="right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wrapText="1"/>
    </xf>
    <xf numFmtId="0" fontId="28" fillId="0" borderId="6" xfId="0" applyFont="1" applyFill="1" applyBorder="1" applyAlignment="1" applyProtection="1">
      <alignment horizontal="right" vertical="top"/>
    </xf>
    <xf numFmtId="2" fontId="24" fillId="2" borderId="2" xfId="0" applyNumberFormat="1" applyFont="1" applyFill="1" applyBorder="1" applyAlignment="1">
      <alignment horizontal="right" vertical="top"/>
    </xf>
    <xf numFmtId="164" fontId="28" fillId="0" borderId="6" xfId="0" applyNumberFormat="1" applyFont="1" applyFill="1" applyBorder="1" applyAlignment="1" applyProtection="1">
      <alignment horizontal="right" vertical="top"/>
    </xf>
    <xf numFmtId="0" fontId="18" fillId="2" borderId="2" xfId="0" applyFont="1" applyFill="1" applyBorder="1" applyAlignment="1">
      <alignment horizontal="left" vertical="top"/>
    </xf>
    <xf numFmtId="2" fontId="24" fillId="2" borderId="2" xfId="0" applyNumberFormat="1" applyFont="1" applyFill="1" applyBorder="1" applyAlignment="1">
      <alignment horizontal="right" vertical="top" wrapText="1"/>
    </xf>
    <xf numFmtId="0" fontId="29" fillId="2" borderId="2" xfId="0" applyFont="1" applyFill="1" applyBorder="1" applyAlignment="1">
      <alignment horizontal="right" vertical="top"/>
    </xf>
    <xf numFmtId="0" fontId="24" fillId="2" borderId="2" xfId="0" applyFont="1" applyFill="1" applyBorder="1" applyAlignment="1">
      <alignment horizontal="right" vertical="top"/>
    </xf>
    <xf numFmtId="0" fontId="14" fillId="2" borderId="2" xfId="0" applyFont="1" applyFill="1" applyBorder="1" applyAlignment="1">
      <alignment horizontal="left" vertical="top"/>
    </xf>
    <xf numFmtId="0" fontId="13" fillId="0" borderId="6" xfId="0" applyFont="1" applyFill="1" applyBorder="1" applyAlignment="1" applyProtection="1">
      <alignment horizontal="left" vertical="top" wrapText="1"/>
    </xf>
    <xf numFmtId="2" fontId="29" fillId="2" borderId="2" xfId="0" applyNumberFormat="1" applyFont="1" applyFill="1" applyBorder="1" applyAlignment="1">
      <alignment horizontal="right"/>
    </xf>
    <xf numFmtId="49" fontId="24" fillId="2" borderId="2" xfId="0" applyNumberFormat="1" applyFont="1" applyFill="1" applyBorder="1" applyAlignment="1">
      <alignment horizontal="right"/>
    </xf>
    <xf numFmtId="0" fontId="28" fillId="2" borderId="6" xfId="0" applyFont="1" applyFill="1" applyBorder="1" applyAlignment="1" applyProtection="1">
      <alignment horizontal="right"/>
    </xf>
    <xf numFmtId="0" fontId="29" fillId="2" borderId="2" xfId="0" applyFont="1" applyFill="1" applyBorder="1" applyAlignment="1">
      <alignment horizontal="right"/>
    </xf>
    <xf numFmtId="0" fontId="24" fillId="2" borderId="2" xfId="0" applyNumberFormat="1" applyFont="1" applyFill="1" applyBorder="1" applyAlignment="1">
      <alignment horizontal="right"/>
    </xf>
    <xf numFmtId="49" fontId="24" fillId="2" borderId="2" xfId="0" applyNumberFormat="1" applyFont="1" applyFill="1" applyBorder="1" applyAlignment="1">
      <alignment horizontal="right" vertical="top"/>
    </xf>
    <xf numFmtId="0" fontId="13" fillId="0" borderId="7" xfId="0" applyFont="1" applyFill="1" applyBorder="1" applyAlignment="1" applyProtection="1">
      <alignment horizontal="left" vertical="top"/>
    </xf>
    <xf numFmtId="2" fontId="14" fillId="2" borderId="15" xfId="0" applyNumberFormat="1" applyFont="1" applyFill="1" applyBorder="1" applyAlignment="1">
      <alignment horizontal="left" vertical="top"/>
    </xf>
    <xf numFmtId="0" fontId="28" fillId="0" borderId="7" xfId="0" applyFont="1" applyFill="1" applyBorder="1" applyAlignment="1" applyProtection="1">
      <alignment horizontal="right" vertical="top"/>
    </xf>
    <xf numFmtId="2" fontId="24" fillId="2" borderId="15" xfId="0" applyNumberFormat="1" applyFont="1" applyFill="1" applyBorder="1" applyAlignment="1">
      <alignment horizontal="right" vertical="top"/>
    </xf>
    <xf numFmtId="2" fontId="24" fillId="2" borderId="15" xfId="0" applyNumberFormat="1" applyFont="1" applyFill="1" applyBorder="1" applyAlignment="1">
      <alignment horizontal="right" vertical="top" wrapText="1"/>
    </xf>
    <xf numFmtId="1" fontId="24" fillId="2" borderId="15" xfId="0" applyNumberFormat="1" applyFont="1" applyFill="1" applyBorder="1" applyAlignment="1">
      <alignment horizontal="right" vertical="top"/>
    </xf>
    <xf numFmtId="164" fontId="28" fillId="0" borderId="7" xfId="0" applyNumberFormat="1" applyFont="1" applyFill="1" applyBorder="1" applyAlignment="1" applyProtection="1">
      <alignment horizontal="right" vertical="top"/>
    </xf>
    <xf numFmtId="0" fontId="13" fillId="0" borderId="2" xfId="0" applyFont="1" applyFill="1" applyBorder="1" applyAlignment="1" applyProtection="1">
      <alignment horizontal="left"/>
    </xf>
    <xf numFmtId="0" fontId="28" fillId="0" borderId="2" xfId="0" applyFont="1" applyFill="1" applyBorder="1" applyAlignment="1" applyProtection="1">
      <alignment horizontal="right"/>
    </xf>
    <xf numFmtId="0" fontId="28" fillId="0" borderId="10" xfId="0" applyFont="1" applyFill="1" applyBorder="1" applyAlignment="1" applyProtection="1">
      <alignment horizontal="right"/>
    </xf>
    <xf numFmtId="0" fontId="28" fillId="0" borderId="2" xfId="0" applyFont="1" applyFill="1" applyBorder="1" applyAlignment="1" applyProtection="1">
      <alignment horizontal="right" vertical="top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14" xfId="0" applyFont="1" applyFill="1" applyBorder="1" applyAlignment="1" applyProtection="1">
      <alignment horizontal="left" vertical="top" wrapText="1"/>
    </xf>
    <xf numFmtId="0" fontId="28" fillId="0" borderId="19" xfId="0" applyFont="1" applyFill="1" applyBorder="1" applyAlignment="1" applyProtection="1">
      <alignment horizontal="right" vertical="top"/>
    </xf>
    <xf numFmtId="0" fontId="28" fillId="0" borderId="17" xfId="0" applyFont="1" applyFill="1" applyBorder="1" applyAlignment="1" applyProtection="1">
      <alignment horizontal="right" vertical="top"/>
    </xf>
    <xf numFmtId="0" fontId="28" fillId="0" borderId="14" xfId="0" applyFont="1" applyFill="1" applyBorder="1" applyAlignment="1" applyProtection="1">
      <alignment horizontal="right" vertical="top"/>
    </xf>
    <xf numFmtId="164" fontId="28" fillId="0" borderId="14" xfId="0" applyNumberFormat="1" applyFont="1" applyFill="1" applyBorder="1" applyAlignment="1" applyProtection="1">
      <alignment horizontal="right" vertical="top"/>
    </xf>
    <xf numFmtId="0" fontId="7" fillId="0" borderId="19" xfId="0" applyFont="1" applyFill="1" applyBorder="1" applyAlignment="1" applyProtection="1">
      <alignment horizontal="right" vertical="top"/>
    </xf>
    <xf numFmtId="0" fontId="7" fillId="0" borderId="2" xfId="0" applyFont="1" applyFill="1" applyBorder="1" applyAlignment="1" applyProtection="1">
      <alignment horizontal="right" vertical="top"/>
    </xf>
    <xf numFmtId="164" fontId="28" fillId="0" borderId="17" xfId="0" applyNumberFormat="1" applyFont="1" applyFill="1" applyBorder="1" applyAlignment="1" applyProtection="1">
      <alignment horizontal="right" vertical="top"/>
    </xf>
    <xf numFmtId="165" fontId="7" fillId="0" borderId="2" xfId="0" applyNumberFormat="1" applyFont="1" applyFill="1" applyBorder="1" applyAlignment="1" applyProtection="1">
      <alignment horizontal="right"/>
    </xf>
    <xf numFmtId="165" fontId="13" fillId="0" borderId="2" xfId="0" applyNumberFormat="1" applyFont="1" applyFill="1" applyBorder="1" applyAlignment="1" applyProtection="1">
      <alignment horizontal="left"/>
    </xf>
    <xf numFmtId="165" fontId="28" fillId="0" borderId="2" xfId="0" applyNumberFormat="1" applyFont="1" applyFill="1" applyBorder="1" applyAlignment="1" applyProtection="1">
      <alignment horizontal="right"/>
    </xf>
    <xf numFmtId="165" fontId="28" fillId="0" borderId="2" xfId="0" applyNumberFormat="1" applyFont="1" applyFill="1" applyBorder="1" applyAlignment="1" applyProtection="1">
      <alignment horizontal="right" vertical="center"/>
    </xf>
    <xf numFmtId="164" fontId="28" fillId="0" borderId="7" xfId="0" applyNumberFormat="1" applyFont="1" applyFill="1" applyBorder="1" applyAlignment="1" applyProtection="1">
      <alignment horizontal="right"/>
    </xf>
    <xf numFmtId="164" fontId="28" fillId="0" borderId="2" xfId="0" applyNumberFormat="1" applyFont="1" applyFill="1" applyBorder="1" applyAlignment="1" applyProtection="1">
      <alignment horizontal="right"/>
    </xf>
    <xf numFmtId="165" fontId="7" fillId="0" borderId="2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 applyProtection="1">
      <alignment horizontal="left"/>
    </xf>
    <xf numFmtId="165" fontId="28" fillId="2" borderId="6" xfId="0" applyNumberFormat="1" applyFont="1" applyFill="1" applyBorder="1" applyAlignment="1" applyProtection="1">
      <alignment horizontal="right"/>
    </xf>
    <xf numFmtId="165" fontId="28" fillId="2" borderId="2" xfId="0" applyNumberFormat="1" applyFont="1" applyFill="1" applyBorder="1" applyAlignment="1" applyProtection="1">
      <alignment horizontal="right"/>
    </xf>
    <xf numFmtId="0" fontId="28" fillId="0" borderId="2" xfId="0" applyFont="1" applyFill="1" applyBorder="1" applyAlignment="1" applyProtection="1">
      <alignment horizontal="right" vertical="center"/>
    </xf>
    <xf numFmtId="0" fontId="28" fillId="2" borderId="2" xfId="0" applyFont="1" applyFill="1" applyBorder="1" applyAlignment="1" applyProtection="1">
      <alignment horizontal="right"/>
    </xf>
    <xf numFmtId="164" fontId="28" fillId="0" borderId="0" xfId="0" applyNumberFormat="1" applyFont="1" applyFill="1" applyBorder="1" applyAlignment="1" applyProtection="1">
      <alignment horizontal="right"/>
    </xf>
    <xf numFmtId="0" fontId="17" fillId="0" borderId="2" xfId="0" applyFont="1" applyFill="1" applyBorder="1" applyAlignment="1" applyProtection="1">
      <alignment horizontal="left"/>
    </xf>
    <xf numFmtId="0" fontId="17" fillId="0" borderId="2" xfId="0" applyFont="1" applyFill="1" applyBorder="1" applyAlignment="1" applyProtection="1">
      <alignment horizontal="left" vertical="top"/>
    </xf>
    <xf numFmtId="0" fontId="7" fillId="0" borderId="2" xfId="0" applyFont="1" applyFill="1" applyBorder="1" applyAlignment="1" applyProtection="1">
      <alignment horizontal="right" vertical="center"/>
    </xf>
    <xf numFmtId="164" fontId="7" fillId="0" borderId="2" xfId="0" applyNumberFormat="1" applyFont="1" applyFill="1" applyBorder="1" applyAlignment="1" applyProtection="1">
      <alignment horizontal="right" vertical="top"/>
    </xf>
    <xf numFmtId="0" fontId="26" fillId="0" borderId="0" xfId="0" applyFont="1" applyFill="1" applyBorder="1" applyAlignment="1" applyProtection="1">
      <alignment horizontal="right"/>
    </xf>
    <xf numFmtId="0" fontId="22" fillId="0" borderId="0" xfId="0" applyFont="1" applyFill="1" applyAlignment="1" applyProtection="1">
      <alignment horizontal="right"/>
    </xf>
    <xf numFmtId="0" fontId="17" fillId="0" borderId="0" xfId="0" applyFont="1" applyFill="1" applyAlignment="1" applyProtection="1">
      <alignment horizontal="right"/>
    </xf>
    <xf numFmtId="0" fontId="26" fillId="0" borderId="0" xfId="0" applyFont="1" applyFill="1" applyAlignment="1" applyProtection="1">
      <alignment horizontal="right"/>
    </xf>
    <xf numFmtId="0" fontId="13" fillId="0" borderId="0" xfId="0" applyFont="1" applyFill="1" applyAlignment="1" applyProtection="1">
      <alignment horizontal="right"/>
    </xf>
    <xf numFmtId="0" fontId="13" fillId="0" borderId="7" xfId="0" applyFont="1" applyFill="1" applyBorder="1" applyAlignment="1" applyProtection="1">
      <alignment horizontal="left"/>
    </xf>
    <xf numFmtId="2" fontId="24" fillId="2" borderId="15" xfId="0" applyNumberFormat="1" applyFont="1" applyFill="1" applyBorder="1" applyAlignment="1">
      <alignment horizontal="right"/>
    </xf>
    <xf numFmtId="0" fontId="0" fillId="0" borderId="0" xfId="0" applyAlignment="1"/>
    <xf numFmtId="0" fontId="7" fillId="0" borderId="17" xfId="0" applyFont="1" applyFill="1" applyBorder="1" applyAlignment="1" applyProtection="1">
      <alignment horizontal="right" vertical="top"/>
    </xf>
    <xf numFmtId="0" fontId="7" fillId="0" borderId="14" xfId="0" applyFont="1" applyFill="1" applyBorder="1" applyAlignment="1" applyProtection="1">
      <alignment horizontal="right" vertical="top"/>
    </xf>
    <xf numFmtId="0" fontId="0" fillId="0" borderId="0" xfId="0" applyAlignment="1">
      <alignment vertical="top"/>
    </xf>
    <xf numFmtId="165" fontId="13" fillId="0" borderId="2" xfId="0" applyNumberFormat="1" applyFont="1" applyFill="1" applyBorder="1" applyAlignment="1" applyProtection="1">
      <alignment horizontal="left" vertical="top"/>
    </xf>
    <xf numFmtId="165" fontId="28" fillId="0" borderId="2" xfId="0" applyNumberFormat="1" applyFont="1" applyFill="1" applyBorder="1" applyAlignment="1" applyProtection="1">
      <alignment horizontal="right" vertical="top"/>
    </xf>
    <xf numFmtId="164" fontId="28" fillId="0" borderId="2" xfId="0" applyNumberFormat="1" applyFont="1" applyFill="1" applyBorder="1" applyAlignment="1" applyProtection="1">
      <alignment horizontal="right" vertical="top"/>
    </xf>
    <xf numFmtId="165" fontId="7" fillId="0" borderId="2" xfId="0" applyNumberFormat="1" applyFont="1" applyFill="1" applyBorder="1" applyAlignment="1" applyProtection="1">
      <alignment horizontal="right" vertical="top"/>
    </xf>
    <xf numFmtId="165" fontId="7" fillId="0" borderId="2" xfId="0" applyNumberFormat="1" applyFont="1" applyFill="1" applyBorder="1" applyAlignment="1" applyProtection="1">
      <alignment horizontal="center" vertical="top" wrapText="1"/>
    </xf>
    <xf numFmtId="164" fontId="28" fillId="0" borderId="6" xfId="0" applyNumberFormat="1" applyFont="1" applyFill="1" applyBorder="1" applyAlignment="1" applyProtection="1"/>
    <xf numFmtId="164" fontId="7" fillId="0" borderId="2" xfId="0" applyNumberFormat="1" applyFont="1" applyFill="1" applyBorder="1" applyAlignment="1" applyProtection="1">
      <alignment horizontal="right"/>
    </xf>
    <xf numFmtId="2" fontId="14" fillId="2" borderId="2" xfId="0" applyNumberFormat="1" applyFont="1" applyFill="1" applyBorder="1" applyAlignment="1">
      <alignment horizontal="left" vertical="top" wrapText="1"/>
    </xf>
    <xf numFmtId="0" fontId="14" fillId="2" borderId="2" xfId="1" applyNumberFormat="1" applyFont="1" applyFill="1" applyBorder="1" applyAlignment="1">
      <alignment horizontal="right" vertical="top"/>
    </xf>
    <xf numFmtId="0" fontId="13" fillId="2" borderId="2" xfId="0" applyNumberFormat="1" applyFont="1" applyFill="1" applyBorder="1" applyAlignment="1">
      <alignment horizontal="right" vertical="top"/>
    </xf>
    <xf numFmtId="0" fontId="13" fillId="2" borderId="2" xfId="1" applyNumberFormat="1" applyFont="1" applyFill="1" applyBorder="1" applyAlignment="1">
      <alignment vertical="top"/>
    </xf>
    <xf numFmtId="0" fontId="14" fillId="2" borderId="2" xfId="1" applyNumberFormat="1" applyFont="1" applyFill="1" applyBorder="1" applyAlignment="1">
      <alignment vertical="top"/>
    </xf>
    <xf numFmtId="0" fontId="14" fillId="2" borderId="2" xfId="0" applyFont="1" applyFill="1" applyBorder="1" applyAlignment="1">
      <alignment vertical="top"/>
    </xf>
    <xf numFmtId="0" fontId="14" fillId="2" borderId="2" xfId="0" applyNumberFormat="1" applyFont="1" applyFill="1" applyBorder="1" applyAlignment="1">
      <alignment horizontal="center" vertical="top"/>
    </xf>
    <xf numFmtId="0" fontId="14" fillId="2" borderId="2" xfId="1" applyNumberFormat="1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center" vertical="top"/>
    </xf>
    <xf numFmtId="0" fontId="14" fillId="2" borderId="2" xfId="0" applyFont="1" applyFill="1" applyBorder="1" applyAlignment="1" applyProtection="1">
      <alignment vertical="top"/>
    </xf>
    <xf numFmtId="1" fontId="14" fillId="2" borderId="2" xfId="0" applyNumberFormat="1" applyFont="1" applyFill="1" applyBorder="1" applyAlignment="1">
      <alignment horizontal="left" vertical="top"/>
    </xf>
    <xf numFmtId="2" fontId="13" fillId="2" borderId="16" xfId="0" applyNumberFormat="1" applyFont="1" applyFill="1" applyBorder="1" applyAlignment="1">
      <alignment vertical="top"/>
    </xf>
    <xf numFmtId="164" fontId="28" fillId="2" borderId="6" xfId="0" applyNumberFormat="1" applyFont="1" applyFill="1" applyBorder="1" applyAlignment="1" applyProtection="1">
      <alignment horizontal="right" vertical="top"/>
    </xf>
    <xf numFmtId="165" fontId="13" fillId="0" borderId="7" xfId="0" applyNumberFormat="1" applyFont="1" applyFill="1" applyBorder="1" applyAlignment="1" applyProtection="1">
      <alignment horizontal="left" vertical="top"/>
    </xf>
    <xf numFmtId="165" fontId="28" fillId="0" borderId="7" xfId="0" applyNumberFormat="1" applyFont="1" applyFill="1" applyBorder="1" applyAlignment="1" applyProtection="1">
      <alignment horizontal="right" vertical="top"/>
    </xf>
    <xf numFmtId="165" fontId="28" fillId="0" borderId="13" xfId="0" applyNumberFormat="1" applyFont="1" applyFill="1" applyBorder="1" applyAlignment="1" applyProtection="1">
      <alignment horizontal="right" vertical="top"/>
    </xf>
    <xf numFmtId="165" fontId="7" fillId="0" borderId="7" xfId="0" applyNumberFormat="1" applyFont="1" applyFill="1" applyBorder="1" applyAlignment="1" applyProtection="1">
      <alignment horizontal="right" vertical="top"/>
    </xf>
    <xf numFmtId="165" fontId="28" fillId="0" borderId="15" xfId="0" applyNumberFormat="1" applyFont="1" applyFill="1" applyBorder="1" applyAlignment="1" applyProtection="1">
      <alignment horizontal="right" vertical="top"/>
    </xf>
    <xf numFmtId="0" fontId="13" fillId="0" borderId="2" xfId="0" applyFont="1" applyFill="1" applyBorder="1" applyAlignment="1" applyProtection="1">
      <alignment horizontal="left" vertical="top"/>
    </xf>
    <xf numFmtId="2" fontId="18" fillId="2" borderId="2" xfId="0" applyNumberFormat="1" applyFont="1" applyFill="1" applyBorder="1" applyAlignment="1">
      <alignment horizontal="center"/>
    </xf>
    <xf numFmtId="2" fontId="24" fillId="2" borderId="15" xfId="0" applyNumberFormat="1" applyFont="1" applyFill="1" applyBorder="1" applyAlignment="1">
      <alignment horizontal="right" wrapText="1"/>
    </xf>
    <xf numFmtId="1" fontId="24" fillId="2" borderId="15" xfId="0" applyNumberFormat="1" applyFont="1" applyFill="1" applyBorder="1" applyAlignment="1">
      <alignment horizontal="right"/>
    </xf>
    <xf numFmtId="0" fontId="28" fillId="0" borderId="15" xfId="0" applyFont="1" applyFill="1" applyBorder="1" applyAlignment="1" applyProtection="1">
      <alignment horizontal="right"/>
    </xf>
    <xf numFmtId="0" fontId="28" fillId="0" borderId="12" xfId="0" applyFont="1" applyFill="1" applyBorder="1" applyAlignment="1" applyProtection="1">
      <alignment horizontal="right"/>
    </xf>
    <xf numFmtId="0" fontId="28" fillId="0" borderId="7" xfId="0" applyFont="1" applyFill="1" applyBorder="1" applyAlignment="1" applyProtection="1">
      <alignment horizontal="right"/>
    </xf>
    <xf numFmtId="0" fontId="7" fillId="0" borderId="15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right" vertical="top"/>
    </xf>
    <xf numFmtId="164" fontId="28" fillId="0" borderId="2" xfId="0" applyNumberFormat="1" applyFont="1" applyFill="1" applyBorder="1" applyAlignment="1" applyProtection="1"/>
    <xf numFmtId="0" fontId="26" fillId="0" borderId="6" xfId="0" applyFont="1" applyFill="1" applyBorder="1" applyAlignment="1" applyProtection="1">
      <alignment horizontal="right" vertical="center" textRotation="90" wrapText="1"/>
    </xf>
    <xf numFmtId="49" fontId="14" fillId="2" borderId="2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 applyProtection="1">
      <alignment horizontal="right" vertical="top"/>
    </xf>
    <xf numFmtId="0" fontId="13" fillId="2" borderId="2" xfId="0" applyNumberFormat="1" applyFont="1" applyFill="1" applyBorder="1" applyAlignment="1">
      <alignment vertical="top"/>
    </xf>
    <xf numFmtId="1" fontId="13" fillId="2" borderId="2" xfId="0" applyNumberFormat="1" applyFont="1" applyFill="1" applyBorder="1" applyAlignment="1">
      <alignment vertical="top"/>
    </xf>
    <xf numFmtId="2" fontId="13" fillId="2" borderId="2" xfId="0" applyNumberFormat="1" applyFont="1" applyFill="1" applyBorder="1" applyAlignment="1">
      <alignment horizontal="center" vertical="top"/>
    </xf>
    <xf numFmtId="164" fontId="14" fillId="2" borderId="2" xfId="0" applyNumberFormat="1" applyFont="1" applyFill="1" applyBorder="1" applyAlignment="1">
      <alignment vertical="top"/>
    </xf>
    <xf numFmtId="0" fontId="28" fillId="2" borderId="6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top"/>
    </xf>
    <xf numFmtId="0" fontId="19" fillId="2" borderId="7" xfId="0" applyFont="1" applyFill="1" applyBorder="1" applyProtection="1"/>
    <xf numFmtId="0" fontId="14" fillId="2" borderId="7" xfId="0" applyFont="1" applyFill="1" applyBorder="1" applyProtection="1"/>
    <xf numFmtId="164" fontId="13" fillId="2" borderId="2" xfId="0" applyNumberFormat="1" applyFont="1" applyFill="1" applyBorder="1" applyAlignment="1" applyProtection="1">
      <alignment vertical="top"/>
    </xf>
    <xf numFmtId="0" fontId="13" fillId="2" borderId="2" xfId="0" applyFont="1" applyFill="1" applyBorder="1" applyAlignment="1" applyProtection="1">
      <alignment vertical="top"/>
    </xf>
    <xf numFmtId="2" fontId="13" fillId="2" borderId="2" xfId="0" applyNumberFormat="1" applyFont="1" applyFill="1" applyBorder="1" applyAlignment="1" applyProtection="1">
      <alignment vertical="top"/>
    </xf>
    <xf numFmtId="164" fontId="13" fillId="2" borderId="0" xfId="0" applyNumberFormat="1" applyFont="1" applyFill="1" applyBorder="1" applyAlignment="1" applyProtection="1">
      <alignment vertical="top"/>
    </xf>
    <xf numFmtId="0" fontId="14" fillId="2" borderId="0" xfId="0" applyFont="1" applyFill="1" applyBorder="1" applyAlignment="1" applyProtection="1">
      <alignment vertical="top"/>
    </xf>
    <xf numFmtId="0" fontId="13" fillId="2" borderId="10" xfId="0" applyFont="1" applyFill="1" applyBorder="1" applyAlignment="1" applyProtection="1">
      <alignment vertical="top"/>
    </xf>
    <xf numFmtId="2" fontId="13" fillId="2" borderId="6" xfId="0" applyNumberFormat="1" applyFont="1" applyFill="1" applyBorder="1" applyAlignment="1" applyProtection="1">
      <alignment vertical="top"/>
    </xf>
    <xf numFmtId="0" fontId="17" fillId="2" borderId="6" xfId="0" applyFont="1" applyFill="1" applyBorder="1" applyAlignment="1" applyProtection="1">
      <alignment vertical="top"/>
    </xf>
    <xf numFmtId="0" fontId="0" fillId="2" borderId="0" xfId="0" applyFill="1"/>
    <xf numFmtId="0" fontId="13" fillId="2" borderId="15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13" fillId="2" borderId="2" xfId="0" applyFont="1" applyFill="1" applyBorder="1" applyAlignment="1" applyProtection="1"/>
    <xf numFmtId="0" fontId="17" fillId="2" borderId="2" xfId="0" applyFont="1" applyFill="1" applyBorder="1" applyAlignment="1" applyProtection="1"/>
    <xf numFmtId="0" fontId="13" fillId="2" borderId="2" xfId="0" applyFont="1" applyFill="1" applyBorder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7" fillId="2" borderId="0" xfId="0" applyFont="1" applyFill="1" applyProtection="1"/>
    <xf numFmtId="0" fontId="2" fillId="2" borderId="2" xfId="0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9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textRotation="90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vertical="top"/>
    </xf>
    <xf numFmtId="0" fontId="13" fillId="2" borderId="3" xfId="0" applyFont="1" applyFill="1" applyBorder="1" applyAlignment="1" applyProtection="1">
      <alignment vertical="top"/>
    </xf>
    <xf numFmtId="0" fontId="13" fillId="2" borderId="6" xfId="0" applyFont="1" applyFill="1" applyBorder="1" applyAlignment="1" applyProtection="1">
      <alignment vertical="top"/>
    </xf>
    <xf numFmtId="0" fontId="13" fillId="2" borderId="8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vertical="top"/>
    </xf>
    <xf numFmtId="0" fontId="13" fillId="2" borderId="14" xfId="0" applyFont="1" applyFill="1" applyBorder="1" applyAlignment="1" applyProtection="1">
      <alignment vertical="top"/>
    </xf>
    <xf numFmtId="0" fontId="13" fillId="2" borderId="16" xfId="0" applyFont="1" applyFill="1" applyBorder="1" applyAlignment="1" applyProtection="1">
      <alignment vertical="top"/>
    </xf>
    <xf numFmtId="0" fontId="13" fillId="2" borderId="19" xfId="0" applyFont="1" applyFill="1" applyBorder="1" applyAlignment="1" applyProtection="1">
      <alignment vertical="top"/>
    </xf>
    <xf numFmtId="0" fontId="13" fillId="2" borderId="17" xfId="0" applyFont="1" applyFill="1" applyBorder="1" applyAlignment="1" applyProtection="1">
      <alignment vertical="top"/>
    </xf>
    <xf numFmtId="165" fontId="13" fillId="2" borderId="6" xfId="0" applyNumberFormat="1" applyFont="1" applyFill="1" applyBorder="1" applyAlignment="1" applyProtection="1">
      <alignment vertical="top"/>
    </xf>
    <xf numFmtId="0" fontId="17" fillId="2" borderId="7" xfId="0" applyFont="1" applyFill="1" applyBorder="1" applyAlignment="1" applyProtection="1">
      <alignment vertical="top"/>
    </xf>
    <xf numFmtId="0" fontId="13" fillId="2" borderId="7" xfId="0" applyFont="1" applyFill="1" applyBorder="1" applyAlignment="1" applyProtection="1">
      <alignment vertical="top"/>
    </xf>
    <xf numFmtId="0" fontId="15" fillId="2" borderId="6" xfId="0" applyFont="1" applyFill="1" applyBorder="1" applyProtection="1"/>
    <xf numFmtId="0" fontId="13" fillId="2" borderId="6" xfId="0" applyFont="1" applyFill="1" applyBorder="1" applyProtection="1"/>
    <xf numFmtId="0" fontId="13" fillId="2" borderId="10" xfId="0" applyFont="1" applyFill="1" applyBorder="1" applyProtection="1"/>
    <xf numFmtId="164" fontId="13" fillId="2" borderId="6" xfId="0" applyNumberFormat="1" applyFont="1" applyFill="1" applyBorder="1" applyProtection="1"/>
    <xf numFmtId="0" fontId="14" fillId="2" borderId="2" xfId="0" applyFont="1" applyFill="1" applyBorder="1" applyProtection="1"/>
    <xf numFmtId="0" fontId="14" fillId="2" borderId="12" xfId="0" applyFont="1" applyFill="1" applyBorder="1" applyProtection="1"/>
    <xf numFmtId="0" fontId="14" fillId="2" borderId="13" xfId="0" applyFont="1" applyFill="1" applyBorder="1" applyProtection="1"/>
    <xf numFmtId="164" fontId="14" fillId="2" borderId="7" xfId="0" applyNumberFormat="1" applyFont="1" applyFill="1" applyBorder="1" applyProtection="1"/>
    <xf numFmtId="165" fontId="17" fillId="2" borderId="7" xfId="0" applyNumberFormat="1" applyFont="1" applyFill="1" applyBorder="1" applyProtection="1"/>
    <xf numFmtId="165" fontId="13" fillId="2" borderId="7" xfId="0" applyNumberFormat="1" applyFont="1" applyFill="1" applyBorder="1" applyProtection="1"/>
    <xf numFmtId="165" fontId="17" fillId="2" borderId="2" xfId="0" applyNumberFormat="1" applyFont="1" applyFill="1" applyBorder="1" applyAlignment="1" applyProtection="1">
      <alignment vertical="top"/>
    </xf>
    <xf numFmtId="165" fontId="13" fillId="2" borderId="2" xfId="0" applyNumberFormat="1" applyFont="1" applyFill="1" applyBorder="1" applyAlignment="1" applyProtection="1">
      <alignment vertical="top"/>
    </xf>
    <xf numFmtId="0" fontId="13" fillId="2" borderId="16" xfId="0" applyFont="1" applyFill="1" applyBorder="1" applyProtection="1"/>
    <xf numFmtId="0" fontId="13" fillId="2" borderId="0" xfId="0" applyFont="1" applyFill="1" applyBorder="1" applyAlignment="1" applyProtection="1">
      <alignment vertical="top"/>
    </xf>
    <xf numFmtId="0" fontId="13" fillId="2" borderId="5" xfId="0" applyFont="1" applyFill="1" applyBorder="1" applyAlignment="1" applyProtection="1">
      <alignment vertical="top"/>
    </xf>
    <xf numFmtId="164" fontId="13" fillId="2" borderId="0" xfId="0" applyNumberFormat="1" applyFont="1" applyFill="1" applyBorder="1" applyProtection="1"/>
    <xf numFmtId="0" fontId="14" fillId="2" borderId="3" xfId="0" applyFont="1" applyFill="1" applyBorder="1" applyAlignment="1" applyProtection="1">
      <alignment vertical="top"/>
    </xf>
    <xf numFmtId="0" fontId="14" fillId="2" borderId="5" xfId="0" applyFont="1" applyFill="1" applyBorder="1" applyAlignment="1" applyProtection="1">
      <alignment vertical="top"/>
    </xf>
    <xf numFmtId="0" fontId="13" fillId="2" borderId="0" xfId="0" applyFont="1" applyFill="1" applyBorder="1" applyProtection="1"/>
    <xf numFmtId="0" fontId="15" fillId="2" borderId="8" xfId="0" applyFont="1" applyFill="1" applyBorder="1" applyProtection="1"/>
    <xf numFmtId="0" fontId="0" fillId="2" borderId="0" xfId="0" applyFill="1" applyAlignment="1">
      <alignment vertical="top"/>
    </xf>
    <xf numFmtId="164" fontId="13" fillId="2" borderId="13" xfId="0" applyNumberFormat="1" applyFont="1" applyFill="1" applyBorder="1" applyAlignment="1" applyProtection="1">
      <alignment vertical="top"/>
    </xf>
    <xf numFmtId="2" fontId="13" fillId="2" borderId="0" xfId="0" applyNumberFormat="1" applyFont="1" applyFill="1" applyBorder="1" applyProtection="1"/>
    <xf numFmtId="0" fontId="8" fillId="2" borderId="2" xfId="0" applyFont="1" applyFill="1" applyBorder="1" applyProtection="1"/>
    <xf numFmtId="0" fontId="20" fillId="2" borderId="2" xfId="1" applyNumberFormat="1" applyFont="1" applyFill="1" applyBorder="1" applyAlignment="1">
      <alignment horizontal="right" vertical="top"/>
    </xf>
    <xf numFmtId="0" fontId="17" fillId="2" borderId="2" xfId="0" applyNumberFormat="1" applyFont="1" applyFill="1" applyBorder="1" applyAlignment="1" applyProtection="1">
      <alignment horizontal="center"/>
    </xf>
    <xf numFmtId="2" fontId="17" fillId="2" borderId="2" xfId="0" applyNumberFormat="1" applyFont="1" applyFill="1" applyBorder="1" applyProtection="1"/>
    <xf numFmtId="0" fontId="17" fillId="2" borderId="0" xfId="0" applyFont="1" applyFill="1" applyProtection="1"/>
    <xf numFmtId="0" fontId="8" fillId="2" borderId="0" xfId="0" applyFont="1" applyFill="1" applyProtection="1"/>
    <xf numFmtId="0" fontId="24" fillId="2" borderId="6" xfId="0" applyFont="1" applyFill="1" applyBorder="1" applyAlignment="1" applyProtection="1">
      <alignment horizontal="right" vertical="top"/>
    </xf>
    <xf numFmtId="164" fontId="28" fillId="2" borderId="6" xfId="0" applyNumberFormat="1" applyFont="1" applyFill="1" applyBorder="1" applyAlignment="1" applyProtection="1">
      <alignment horizontal="right"/>
    </xf>
    <xf numFmtId="0" fontId="30" fillId="0" borderId="2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7" fillId="2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textRotation="90" wrapText="1"/>
    </xf>
    <xf numFmtId="0" fontId="8" fillId="2" borderId="7" xfId="0" applyFont="1" applyFill="1" applyBorder="1" applyAlignment="1" applyProtection="1">
      <alignment horizontal="center" vertical="center" textRotation="90" wrapText="1"/>
    </xf>
    <xf numFmtId="0" fontId="8" fillId="2" borderId="13" xfId="0" applyFont="1" applyFill="1" applyBorder="1" applyAlignment="1" applyProtection="1">
      <alignment horizontal="center" vertical="center" textRotation="90" wrapText="1"/>
    </xf>
    <xf numFmtId="0" fontId="8" fillId="2" borderId="14" xfId="0" applyFont="1" applyFill="1" applyBorder="1" applyAlignment="1" applyProtection="1">
      <alignment horizontal="center" vertical="center" textRotation="90" wrapText="1"/>
    </xf>
    <xf numFmtId="16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right" vertical="center" textRotation="90" wrapText="1"/>
    </xf>
    <xf numFmtId="0" fontId="26" fillId="0" borderId="8" xfId="0" applyFont="1" applyFill="1" applyBorder="1" applyAlignment="1" applyProtection="1">
      <alignment horizontal="right" vertical="center" wrapText="1"/>
    </xf>
    <xf numFmtId="0" fontId="26" fillId="0" borderId="9" xfId="0" applyFont="1" applyFill="1" applyBorder="1" applyAlignment="1" applyProtection="1">
      <alignment horizontal="right" vertical="center" wrapText="1"/>
    </xf>
    <xf numFmtId="0" fontId="26" fillId="0" borderId="6" xfId="0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6" fillId="0" borderId="7" xfId="0" applyFont="1" applyFill="1" applyBorder="1" applyAlignment="1" applyProtection="1">
      <alignment horizontal="right" vertical="center" textRotation="90" wrapText="1"/>
    </xf>
    <xf numFmtId="0" fontId="26" fillId="0" borderId="13" xfId="0" applyFont="1" applyFill="1" applyBorder="1" applyAlignment="1" applyProtection="1">
      <alignment horizontal="right" vertical="center" textRotation="90" wrapText="1"/>
    </xf>
    <xf numFmtId="0" fontId="26" fillId="0" borderId="14" xfId="0" applyFont="1" applyFill="1" applyBorder="1" applyAlignment="1" applyProtection="1">
      <alignment horizontal="right" vertical="center" textRotation="90" wrapText="1"/>
    </xf>
    <xf numFmtId="0" fontId="26" fillId="0" borderId="8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right" vertical="center" textRotation="90" wrapText="1"/>
    </xf>
    <xf numFmtId="0" fontId="26" fillId="0" borderId="18" xfId="0" applyFont="1" applyFill="1" applyBorder="1" applyAlignment="1" applyProtection="1">
      <alignment horizontal="right" vertical="center" textRotation="90" wrapText="1"/>
    </xf>
    <xf numFmtId="0" fontId="26" fillId="0" borderId="16" xfId="0" applyFont="1" applyFill="1" applyBorder="1" applyAlignment="1" applyProtection="1">
      <alignment horizontal="right" vertical="center" textRotation="90" wrapText="1"/>
    </xf>
    <xf numFmtId="16" fontId="26" fillId="0" borderId="6" xfId="0" applyNumberFormat="1" applyFont="1" applyFill="1" applyBorder="1" applyAlignment="1" applyProtection="1">
      <alignment horizontal="right" vertical="center" textRotation="90" wrapText="1"/>
    </xf>
    <xf numFmtId="0" fontId="26" fillId="0" borderId="7" xfId="0" applyFont="1" applyFill="1" applyBorder="1" applyAlignment="1" applyProtection="1">
      <alignment horizontal="right" vertical="center" wrapText="1"/>
    </xf>
    <xf numFmtId="0" fontId="26" fillId="0" borderId="14" xfId="0" applyFont="1" applyFill="1" applyBorder="1" applyAlignment="1" applyProtection="1">
      <alignment horizontal="right" vertical="center" wrapText="1"/>
    </xf>
    <xf numFmtId="0" fontId="26" fillId="0" borderId="8" xfId="0" applyFont="1" applyFill="1" applyBorder="1" applyAlignment="1" applyProtection="1">
      <alignment horizontal="right" vertical="center" textRotation="90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6"/>
  <sheetViews>
    <sheetView showZeros="0" tabSelected="1" view="pageBreakPreview" topLeftCell="A22" zoomScale="60" zoomScaleNormal="71" workbookViewId="0">
      <selection activeCell="O57" sqref="O57"/>
    </sheetView>
  </sheetViews>
  <sheetFormatPr defaultRowHeight="15" x14ac:dyDescent="0.25"/>
  <cols>
    <col min="1" max="1" width="6.140625" style="227" customWidth="1"/>
    <col min="2" max="2" width="35.5703125" style="227" customWidth="1"/>
    <col min="3" max="3" width="13.140625" style="227" customWidth="1"/>
    <col min="4" max="4" width="15.28515625" style="227" customWidth="1"/>
    <col min="5" max="5" width="12.28515625" style="227" customWidth="1"/>
    <col min="6" max="6" width="12.42578125" style="227" customWidth="1"/>
    <col min="7" max="8" width="9.140625" style="227" bestFit="1" customWidth="1"/>
    <col min="9" max="9" width="13" style="227" bestFit="1" customWidth="1"/>
    <col min="10" max="10" width="9.140625" style="227" bestFit="1" customWidth="1"/>
    <col min="11" max="11" width="14.7109375" style="227" bestFit="1" customWidth="1"/>
    <col min="12" max="18" width="9.140625" style="227" bestFit="1" customWidth="1"/>
    <col min="19" max="19" width="19.28515625" style="227" customWidth="1"/>
    <col min="20" max="20" width="18.42578125" style="227" customWidth="1"/>
    <col min="21" max="21" width="16.5703125" style="227" customWidth="1"/>
    <col min="22" max="22" width="9.140625" style="227" bestFit="1" customWidth="1"/>
    <col min="23" max="23" width="18.28515625" style="227" customWidth="1"/>
    <col min="24" max="24" width="6.7109375" style="227" customWidth="1"/>
    <col min="25" max="25" width="13.5703125" style="227" customWidth="1"/>
    <col min="26" max="26" width="7.28515625" style="227" customWidth="1"/>
    <col min="27" max="27" width="14.140625" style="227" customWidth="1"/>
    <col min="28" max="28" width="6.5703125" style="227" customWidth="1"/>
    <col min="29" max="29" width="13.28515625" style="227" customWidth="1"/>
    <col min="30" max="30" width="7.28515625" style="227" customWidth="1"/>
    <col min="31" max="31" width="14.5703125" style="227" customWidth="1"/>
    <col min="32" max="32" width="6.7109375" style="227" customWidth="1"/>
    <col min="33" max="33" width="15.7109375" style="227" customWidth="1"/>
    <col min="34" max="34" width="6.28515625" style="227" customWidth="1"/>
    <col min="35" max="35" width="17.42578125" style="227" customWidth="1"/>
    <col min="36" max="37" width="9" style="227" bestFit="1" customWidth="1"/>
    <col min="38" max="38" width="9.140625" style="227"/>
    <col min="39" max="39" width="17.140625" style="227" customWidth="1"/>
    <col min="40" max="40" width="23.28515625" style="227" customWidth="1"/>
    <col min="41" max="41" width="18.85546875" style="227" customWidth="1"/>
    <col min="42" max="42" width="19.7109375" style="227" customWidth="1"/>
    <col min="43" max="43" width="10.85546875" style="227" customWidth="1"/>
    <col min="44" max="45" width="9.140625" style="227"/>
    <col min="46" max="46" width="17" style="227" customWidth="1"/>
    <col min="47" max="47" width="16.7109375" style="227" customWidth="1"/>
    <col min="48" max="48" width="20" style="227" customWidth="1"/>
    <col min="49" max="49" width="20.85546875" style="227" customWidth="1"/>
    <col min="50" max="16384" width="9.140625" style="227"/>
  </cols>
  <sheetData>
    <row r="1" spans="1:49" ht="18.75" x14ac:dyDescent="0.3">
      <c r="A1" s="1"/>
      <c r="B1" s="2"/>
      <c r="C1" s="2"/>
      <c r="D1" s="2"/>
      <c r="E1" s="3"/>
      <c r="F1" s="2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33"/>
      <c r="T1" s="233"/>
      <c r="U1" s="214"/>
      <c r="V1" s="214"/>
      <c r="W1" s="214"/>
      <c r="X1" s="214"/>
      <c r="Y1" s="214"/>
      <c r="Z1" s="214"/>
      <c r="AA1" s="214"/>
      <c r="AB1" s="214"/>
      <c r="AC1" s="4"/>
      <c r="AD1" s="214"/>
      <c r="AE1" s="214"/>
      <c r="AF1" s="214"/>
      <c r="AG1" s="5"/>
      <c r="AH1" s="6"/>
      <c r="AI1" s="6"/>
      <c r="AJ1" s="6"/>
      <c r="AK1" s="6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</row>
    <row r="2" spans="1:49" ht="18.75" x14ac:dyDescent="0.3">
      <c r="A2" s="1"/>
      <c r="B2" s="2" t="s">
        <v>0</v>
      </c>
      <c r="C2" s="2"/>
      <c r="D2" s="2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5"/>
      <c r="AH2" s="6"/>
      <c r="AI2" s="233"/>
      <c r="AJ2" s="233"/>
      <c r="AK2" s="233"/>
      <c r="AL2" s="233"/>
      <c r="AM2" s="288"/>
      <c r="AN2" s="288"/>
      <c r="AO2" s="288"/>
      <c r="AP2" s="288"/>
      <c r="AQ2" s="288"/>
      <c r="AR2" s="213"/>
      <c r="AS2" s="213"/>
      <c r="AT2" s="10"/>
      <c r="AU2" s="213"/>
      <c r="AV2" s="213"/>
      <c r="AW2" s="234"/>
    </row>
    <row r="3" spans="1:49" ht="18.75" x14ac:dyDescent="0.3">
      <c r="A3" s="1"/>
      <c r="B3" s="8"/>
      <c r="C3" s="8"/>
      <c r="D3" s="8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1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5"/>
      <c r="AH3" s="6"/>
      <c r="AI3" s="233"/>
      <c r="AJ3" s="233"/>
      <c r="AK3" s="233"/>
      <c r="AL3" s="233"/>
      <c r="AM3" s="287"/>
      <c r="AN3" s="287"/>
      <c r="AO3" s="287"/>
      <c r="AP3" s="287"/>
      <c r="AQ3" s="287"/>
      <c r="AR3" s="12"/>
      <c r="AS3" s="12"/>
      <c r="AT3" s="13"/>
      <c r="AU3" s="12"/>
      <c r="AV3" s="12"/>
      <c r="AW3" s="14"/>
    </row>
    <row r="4" spans="1:49" ht="19.5" x14ac:dyDescent="0.35">
      <c r="A4" s="1"/>
      <c r="B4" s="289" t="s">
        <v>1</v>
      </c>
      <c r="C4" s="289"/>
      <c r="D4" s="289"/>
      <c r="E4" s="289"/>
      <c r="F4" s="289"/>
      <c r="G4" s="289"/>
      <c r="H4" s="233"/>
      <c r="I4" s="290" t="s">
        <v>2</v>
      </c>
      <c r="J4" s="291"/>
      <c r="K4" s="291"/>
      <c r="L4" s="291"/>
      <c r="M4" s="235"/>
      <c r="N4" s="8"/>
      <c r="O4" s="8"/>
      <c r="P4" s="8"/>
      <c r="Q4" s="8"/>
      <c r="R4" s="15"/>
      <c r="S4" s="8" t="s">
        <v>3</v>
      </c>
      <c r="T4" s="8"/>
      <c r="U4" s="8"/>
      <c r="V4" s="8"/>
      <c r="W4" s="8"/>
      <c r="X4" s="8"/>
      <c r="Y4" s="8"/>
      <c r="Z4" s="233"/>
      <c r="AA4" s="233"/>
      <c r="AB4" s="233"/>
      <c r="AC4" s="233"/>
      <c r="AD4" s="233"/>
      <c r="AE4" s="233"/>
      <c r="AF4" s="233"/>
      <c r="AG4" s="5"/>
      <c r="AH4" s="6"/>
      <c r="AI4" s="233"/>
      <c r="AJ4" s="233"/>
      <c r="AK4" s="233"/>
      <c r="AL4" s="233"/>
      <c r="AM4" s="287"/>
      <c r="AN4" s="287"/>
      <c r="AO4" s="287"/>
      <c r="AP4" s="287"/>
      <c r="AQ4" s="287"/>
      <c r="AR4" s="12"/>
      <c r="AS4" s="12"/>
      <c r="AT4" s="13"/>
      <c r="AU4" s="12"/>
      <c r="AV4" s="12"/>
      <c r="AW4" s="14"/>
    </row>
    <row r="5" spans="1:49" ht="18.75" x14ac:dyDescent="0.3">
      <c r="A5" s="1"/>
      <c r="B5" s="8"/>
      <c r="C5" s="2"/>
      <c r="D5" s="8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5"/>
      <c r="AH5" s="6"/>
      <c r="AI5" s="233"/>
      <c r="AJ5" s="233"/>
      <c r="AK5" s="233"/>
      <c r="AL5" s="233"/>
      <c r="AM5" s="287"/>
      <c r="AN5" s="287"/>
      <c r="AO5" s="287"/>
      <c r="AP5" s="287"/>
      <c r="AQ5" s="287"/>
      <c r="AR5" s="12"/>
      <c r="AS5" s="12"/>
      <c r="AT5" s="13"/>
      <c r="AU5" s="12"/>
      <c r="AV5" s="12"/>
      <c r="AW5" s="14"/>
    </row>
    <row r="6" spans="1:49" ht="18.75" x14ac:dyDescent="0.3">
      <c r="A6" s="1"/>
      <c r="B6" s="8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5"/>
      <c r="AH6" s="6"/>
      <c r="AI6" s="233"/>
      <c r="AJ6" s="233"/>
      <c r="AK6" s="233"/>
      <c r="AL6" s="233"/>
      <c r="AM6" s="287"/>
      <c r="AN6" s="287"/>
      <c r="AO6" s="287"/>
      <c r="AP6" s="287"/>
      <c r="AQ6" s="287"/>
      <c r="AR6" s="12"/>
      <c r="AS6" s="12"/>
      <c r="AT6" s="13"/>
      <c r="AU6" s="12"/>
      <c r="AV6" s="12"/>
      <c r="AW6" s="14"/>
    </row>
    <row r="7" spans="1:49" ht="18.75" x14ac:dyDescent="0.3">
      <c r="A7" s="292" t="s">
        <v>4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33"/>
      <c r="AM7" s="287"/>
      <c r="AN7" s="287"/>
      <c r="AO7" s="287"/>
      <c r="AP7" s="287"/>
      <c r="AQ7" s="287"/>
      <c r="AR7" s="12"/>
      <c r="AS7" s="12"/>
      <c r="AT7" s="13"/>
      <c r="AU7" s="12"/>
      <c r="AV7" s="12"/>
      <c r="AW7" s="14"/>
    </row>
    <row r="8" spans="1:49" ht="18.75" x14ac:dyDescent="0.3">
      <c r="A8" s="1"/>
      <c r="B8" s="8"/>
      <c r="C8" s="8"/>
      <c r="D8" s="8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5"/>
      <c r="AH8" s="6"/>
      <c r="AI8" s="233"/>
      <c r="AJ8" s="233"/>
      <c r="AK8" s="233"/>
      <c r="AL8" s="233"/>
      <c r="AM8" s="287"/>
      <c r="AN8" s="287"/>
      <c r="AO8" s="287"/>
      <c r="AP8" s="287"/>
      <c r="AQ8" s="287"/>
      <c r="AR8" s="12"/>
      <c r="AS8" s="12"/>
      <c r="AT8" s="13"/>
      <c r="AU8" s="12"/>
      <c r="AV8" s="12"/>
      <c r="AW8" s="14"/>
    </row>
    <row r="9" spans="1:49" ht="18.75" x14ac:dyDescent="0.3">
      <c r="A9" s="292" t="s">
        <v>5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  <c r="AK9" s="292"/>
      <c r="AL9" s="233"/>
      <c r="AM9" s="293" t="s">
        <v>310</v>
      </c>
      <c r="AN9" s="293"/>
      <c r="AO9" s="293"/>
      <c r="AP9" s="293"/>
      <c r="AQ9" s="293"/>
      <c r="AR9" s="215" t="s">
        <v>6</v>
      </c>
      <c r="AS9" s="215" t="s">
        <v>7</v>
      </c>
      <c r="AT9" s="16" t="s">
        <v>8</v>
      </c>
      <c r="AU9" s="215" t="s">
        <v>9</v>
      </c>
      <c r="AV9" s="215" t="s">
        <v>10</v>
      </c>
      <c r="AW9" s="14"/>
    </row>
    <row r="10" spans="1:49" ht="18.75" x14ac:dyDescent="0.3">
      <c r="A10" s="297" t="s">
        <v>11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33"/>
      <c r="AM10" s="298" t="s">
        <v>288</v>
      </c>
      <c r="AN10" s="298"/>
      <c r="AO10" s="298"/>
      <c r="AP10" s="298"/>
      <c r="AQ10" s="298"/>
      <c r="AR10" s="17">
        <v>2</v>
      </c>
      <c r="AS10" s="17">
        <v>9</v>
      </c>
      <c r="AT10" s="18">
        <v>10</v>
      </c>
      <c r="AU10" s="17">
        <v>2</v>
      </c>
      <c r="AV10" s="215">
        <f>SUM(AR10:AU10)</f>
        <v>23</v>
      </c>
      <c r="AW10" s="14"/>
    </row>
    <row r="11" spans="1:49" ht="18.75" x14ac:dyDescent="0.3">
      <c r="A11" s="1"/>
      <c r="B11" s="8"/>
      <c r="C11" s="8"/>
      <c r="D11" s="8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5"/>
      <c r="AH11" s="6"/>
      <c r="AI11" s="233"/>
      <c r="AJ11" s="233"/>
      <c r="AK11" s="233"/>
      <c r="AL11" s="233"/>
      <c r="AM11" s="298" t="s">
        <v>289</v>
      </c>
      <c r="AN11" s="298"/>
      <c r="AO11" s="298"/>
      <c r="AP11" s="298"/>
      <c r="AQ11" s="298"/>
      <c r="AR11" s="17"/>
      <c r="AS11" s="17"/>
      <c r="AT11" s="18"/>
      <c r="AU11" s="17"/>
      <c r="AV11" s="215">
        <f t="shared" ref="AV11:AV21" si="0">SUM(AR11:AU11)</f>
        <v>0</v>
      </c>
      <c r="AW11" s="14"/>
    </row>
    <row r="12" spans="1:49" ht="18.75" x14ac:dyDescent="0.3">
      <c r="A12" s="1"/>
      <c r="B12" s="214"/>
      <c r="C12" s="8"/>
      <c r="D12" s="8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5"/>
      <c r="AH12" s="6"/>
      <c r="AI12" s="233"/>
      <c r="AJ12" s="233"/>
      <c r="AK12" s="233"/>
      <c r="AL12" s="233"/>
      <c r="AM12" s="298" t="s">
        <v>290</v>
      </c>
      <c r="AN12" s="298"/>
      <c r="AO12" s="298"/>
      <c r="AP12" s="298"/>
      <c r="AQ12" s="298"/>
      <c r="AR12" s="17">
        <v>32</v>
      </c>
      <c r="AS12" s="17">
        <v>195</v>
      </c>
      <c r="AT12" s="18">
        <v>209</v>
      </c>
      <c r="AU12" s="17">
        <v>27</v>
      </c>
      <c r="AV12" s="215">
        <f>SUM(AR12:AU12)</f>
        <v>463</v>
      </c>
      <c r="AW12" s="14"/>
    </row>
    <row r="13" spans="1:49" ht="18.75" x14ac:dyDescent="0.3">
      <c r="A13" s="1"/>
      <c r="B13" s="8"/>
      <c r="C13" s="8"/>
      <c r="D13" s="8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5"/>
      <c r="AH13" s="6"/>
      <c r="AI13" s="233"/>
      <c r="AJ13" s="233"/>
      <c r="AK13" s="233"/>
      <c r="AL13" s="233"/>
      <c r="AM13" s="298" t="s">
        <v>12</v>
      </c>
      <c r="AN13" s="298"/>
      <c r="AO13" s="298"/>
      <c r="AP13" s="298"/>
      <c r="AQ13" s="298"/>
      <c r="AR13" s="236">
        <f>AR14+AR15+AR21</f>
        <v>8</v>
      </c>
      <c r="AS13" s="236">
        <f>AS14+AS15+AS21</f>
        <v>223</v>
      </c>
      <c r="AT13" s="237">
        <f>AT14+AT15+AT21</f>
        <v>326</v>
      </c>
      <c r="AU13" s="236">
        <f>AU14+AU15+AU21</f>
        <v>68</v>
      </c>
      <c r="AV13" s="215">
        <f>SUM(AR13:AU13)</f>
        <v>625</v>
      </c>
      <c r="AW13" s="14"/>
    </row>
    <row r="14" spans="1:49" ht="18.75" x14ac:dyDescent="0.3">
      <c r="A14" s="1"/>
      <c r="B14" s="2" t="s">
        <v>13</v>
      </c>
      <c r="C14" s="3"/>
      <c r="D14" s="8"/>
      <c r="E14" s="7"/>
      <c r="F14" s="8"/>
      <c r="G14" s="8"/>
      <c r="H14" s="19"/>
      <c r="I14" s="8"/>
      <c r="J14" s="8"/>
      <c r="K14" s="8"/>
      <c r="L14" s="8"/>
      <c r="M14" s="8"/>
      <c r="N14" s="8"/>
      <c r="O14" s="8"/>
      <c r="P14" s="8"/>
      <c r="Q14" s="8"/>
      <c r="R14" s="9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5"/>
      <c r="AH14" s="6"/>
      <c r="AI14" s="233"/>
      <c r="AJ14" s="233"/>
      <c r="AK14" s="233"/>
      <c r="AL14" s="233"/>
      <c r="AM14" s="294" t="s">
        <v>14</v>
      </c>
      <c r="AN14" s="295"/>
      <c r="AO14" s="295"/>
      <c r="AP14" s="295"/>
      <c r="AQ14" s="296"/>
      <c r="AR14" s="17">
        <v>8</v>
      </c>
      <c r="AS14" s="17">
        <v>206</v>
      </c>
      <c r="AT14" s="17">
        <v>304</v>
      </c>
      <c r="AU14" s="17">
        <v>56</v>
      </c>
      <c r="AV14" s="215">
        <f>SUM(AR14:AU14)</f>
        <v>574</v>
      </c>
      <c r="AW14" s="14"/>
    </row>
    <row r="15" spans="1:49" ht="18.75" x14ac:dyDescent="0.3">
      <c r="A15" s="1"/>
      <c r="B15" s="8"/>
      <c r="C15" s="8"/>
      <c r="D15" s="9"/>
      <c r="E15" s="20"/>
      <c r="F15" s="8"/>
      <c r="G15" s="8"/>
      <c r="H15" s="21"/>
      <c r="I15" s="22"/>
      <c r="J15" s="22"/>
      <c r="K15" s="22"/>
      <c r="L15" s="22"/>
      <c r="M15" s="22"/>
      <c r="N15" s="23"/>
      <c r="O15" s="8"/>
      <c r="P15" s="8"/>
      <c r="Q15" s="8"/>
      <c r="R15" s="9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5"/>
      <c r="AH15" s="6"/>
      <c r="AI15" s="233"/>
      <c r="AJ15" s="233"/>
      <c r="AK15" s="233"/>
      <c r="AL15" s="233"/>
      <c r="AM15" s="294" t="s">
        <v>15</v>
      </c>
      <c r="AN15" s="295"/>
      <c r="AO15" s="295"/>
      <c r="AP15" s="295"/>
      <c r="AQ15" s="296"/>
      <c r="AR15" s="17"/>
      <c r="AS15" s="18">
        <f>AS17+AS18+AS19+AS20</f>
        <v>6</v>
      </c>
      <c r="AT15" s="18">
        <f>AT17+AT18+AT19+AT20</f>
        <v>16</v>
      </c>
      <c r="AU15" s="18">
        <f>AU17+AU18+AU19+AU20</f>
        <v>0</v>
      </c>
      <c r="AV15" s="215">
        <f>SUM(AR15:AU15)</f>
        <v>22</v>
      </c>
      <c r="AW15" s="14"/>
    </row>
    <row r="16" spans="1:49" ht="18.75" x14ac:dyDescent="0.3">
      <c r="A16" s="1"/>
      <c r="B16" s="3" t="s">
        <v>16</v>
      </c>
      <c r="C16" s="24"/>
      <c r="D16" s="9"/>
      <c r="E16" s="20"/>
      <c r="F16" s="8"/>
      <c r="G16" s="8"/>
      <c r="H16" s="233"/>
      <c r="I16" s="238"/>
      <c r="J16" s="238"/>
      <c r="K16" s="238"/>
      <c r="L16" s="238"/>
      <c r="M16" s="25"/>
      <c r="N16" s="26"/>
      <c r="O16" s="25"/>
      <c r="P16" s="25"/>
      <c r="Q16" s="25"/>
      <c r="R16" s="27"/>
      <c r="S16" s="3" t="s">
        <v>17</v>
      </c>
      <c r="T16" s="3"/>
      <c r="U16" s="3"/>
      <c r="V16" s="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5"/>
      <c r="AH16" s="6"/>
      <c r="AI16" s="233"/>
      <c r="AJ16" s="233"/>
      <c r="AK16" s="233"/>
      <c r="AL16" s="233"/>
      <c r="AM16" s="294" t="s">
        <v>18</v>
      </c>
      <c r="AN16" s="295"/>
      <c r="AO16" s="295"/>
      <c r="AP16" s="295"/>
      <c r="AQ16" s="296"/>
      <c r="AR16" s="17"/>
      <c r="AS16" s="17"/>
      <c r="AT16" s="17"/>
      <c r="AU16" s="17"/>
      <c r="AV16" s="215"/>
      <c r="AW16" s="14"/>
    </row>
    <row r="17" spans="1:49" ht="18.75" x14ac:dyDescent="0.3">
      <c r="A17" s="1"/>
      <c r="B17" s="3"/>
      <c r="C17" s="24"/>
      <c r="D17" s="9"/>
      <c r="E17" s="20"/>
      <c r="F17" s="8"/>
      <c r="G17" s="8"/>
      <c r="H17" s="233"/>
      <c r="I17" s="233"/>
      <c r="J17" s="233"/>
      <c r="K17" s="233"/>
      <c r="L17" s="233"/>
      <c r="M17" s="8"/>
      <c r="N17" s="8"/>
      <c r="O17" s="21"/>
      <c r="P17" s="21"/>
      <c r="Q17" s="21"/>
      <c r="R17" s="9"/>
      <c r="S17" s="2"/>
      <c r="T17" s="2"/>
      <c r="U17" s="2"/>
      <c r="V17" s="2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5"/>
      <c r="AH17" s="6"/>
      <c r="AI17" s="233"/>
      <c r="AJ17" s="233"/>
      <c r="AK17" s="233"/>
      <c r="AL17" s="233"/>
      <c r="AM17" s="299" t="s">
        <v>19</v>
      </c>
      <c r="AN17" s="300"/>
      <c r="AO17" s="300"/>
      <c r="AP17" s="300"/>
      <c r="AQ17" s="301"/>
      <c r="AR17" s="17"/>
      <c r="AS17" s="17">
        <v>4</v>
      </c>
      <c r="AT17" s="18">
        <v>6</v>
      </c>
      <c r="AU17" s="17"/>
      <c r="AV17" s="215">
        <f t="shared" si="0"/>
        <v>10</v>
      </c>
      <c r="AW17" s="14"/>
    </row>
    <row r="18" spans="1:49" ht="18.75" x14ac:dyDescent="0.3">
      <c r="A18" s="1"/>
      <c r="B18" s="3" t="s">
        <v>20</v>
      </c>
      <c r="C18" s="2"/>
      <c r="D18" s="9"/>
      <c r="E18" s="20"/>
      <c r="F18" s="8"/>
      <c r="G18" s="8"/>
      <c r="H18" s="233"/>
      <c r="I18" s="238"/>
      <c r="J18" s="238"/>
      <c r="K18" s="238"/>
      <c r="L18" s="238"/>
      <c r="M18" s="25"/>
      <c r="N18" s="25"/>
      <c r="O18" s="25"/>
      <c r="P18" s="25"/>
      <c r="Q18" s="25"/>
      <c r="R18" s="28"/>
      <c r="S18" s="2" t="s">
        <v>21</v>
      </c>
      <c r="T18" s="2"/>
      <c r="U18" s="2"/>
      <c r="V18" s="2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5"/>
      <c r="AH18" s="6"/>
      <c r="AI18" s="233"/>
      <c r="AJ18" s="233"/>
      <c r="AK18" s="233"/>
      <c r="AL18" s="233"/>
      <c r="AM18" s="299" t="s">
        <v>22</v>
      </c>
      <c r="AN18" s="300"/>
      <c r="AO18" s="300"/>
      <c r="AP18" s="300"/>
      <c r="AQ18" s="301"/>
      <c r="AR18" s="17"/>
      <c r="AS18" s="17"/>
      <c r="AT18" s="18">
        <v>6</v>
      </c>
      <c r="AU18" s="17"/>
      <c r="AV18" s="215">
        <f t="shared" si="0"/>
        <v>6</v>
      </c>
      <c r="AW18" s="14"/>
    </row>
    <row r="19" spans="1:49" ht="18.75" x14ac:dyDescent="0.3">
      <c r="A19" s="1"/>
      <c r="B19" s="3"/>
      <c r="C19" s="29"/>
      <c r="D19" s="9"/>
      <c r="E19" s="20"/>
      <c r="F19" s="9"/>
      <c r="G19" s="8"/>
      <c r="H19" s="233"/>
      <c r="I19" s="233"/>
      <c r="J19" s="233"/>
      <c r="K19" s="233"/>
      <c r="L19" s="233"/>
      <c r="M19" s="8"/>
      <c r="N19" s="8"/>
      <c r="O19" s="21"/>
      <c r="P19" s="21"/>
      <c r="Q19" s="21"/>
      <c r="R19" s="9"/>
      <c r="S19" s="8"/>
      <c r="T19" s="8"/>
      <c r="U19" s="8"/>
      <c r="V19" s="8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5"/>
      <c r="AH19" s="6"/>
      <c r="AI19" s="233"/>
      <c r="AJ19" s="233"/>
      <c r="AK19" s="233"/>
      <c r="AL19" s="233"/>
      <c r="AM19" s="299" t="s">
        <v>23</v>
      </c>
      <c r="AN19" s="300"/>
      <c r="AO19" s="300"/>
      <c r="AP19" s="300"/>
      <c r="AQ19" s="301"/>
      <c r="AR19" s="17"/>
      <c r="AS19" s="17">
        <v>2</v>
      </c>
      <c r="AT19" s="18"/>
      <c r="AU19" s="17"/>
      <c r="AV19" s="215">
        <f t="shared" si="0"/>
        <v>2</v>
      </c>
      <c r="AW19" s="14"/>
    </row>
    <row r="20" spans="1:49" ht="18.75" x14ac:dyDescent="0.3">
      <c r="A20" s="1"/>
      <c r="B20" s="3"/>
      <c r="C20" s="29"/>
      <c r="D20" s="9"/>
      <c r="E20" s="20"/>
      <c r="F20" s="9"/>
      <c r="G20" s="8"/>
      <c r="H20" s="233"/>
      <c r="I20" s="233"/>
      <c r="J20" s="233"/>
      <c r="K20" s="233"/>
      <c r="L20" s="233"/>
      <c r="M20" s="8"/>
      <c r="N20" s="8"/>
      <c r="O20" s="21"/>
      <c r="P20" s="21"/>
      <c r="Q20" s="21"/>
      <c r="R20" s="9"/>
      <c r="S20" s="8"/>
      <c r="T20" s="8"/>
      <c r="U20" s="8"/>
      <c r="V20" s="8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5"/>
      <c r="AH20" s="6"/>
      <c r="AI20" s="233"/>
      <c r="AJ20" s="233"/>
      <c r="AK20" s="233"/>
      <c r="AL20" s="233"/>
      <c r="AM20" s="299" t="s">
        <v>323</v>
      </c>
      <c r="AN20" s="300"/>
      <c r="AO20" s="300"/>
      <c r="AP20" s="300"/>
      <c r="AQ20" s="301"/>
      <c r="AR20" s="17"/>
      <c r="AS20" s="17"/>
      <c r="AT20" s="18">
        <v>4</v>
      </c>
      <c r="AU20" s="17"/>
      <c r="AV20" s="215"/>
      <c r="AW20" s="14"/>
    </row>
    <row r="21" spans="1:49" ht="18.75" x14ac:dyDescent="0.3">
      <c r="A21" s="1"/>
      <c r="B21" s="3" t="s">
        <v>24</v>
      </c>
      <c r="C21" s="24"/>
      <c r="D21" s="9"/>
      <c r="E21" s="20"/>
      <c r="F21" s="9"/>
      <c r="G21" s="8"/>
      <c r="H21" s="233"/>
      <c r="I21" s="238"/>
      <c r="J21" s="238"/>
      <c r="K21" s="238"/>
      <c r="L21" s="238"/>
      <c r="M21" s="25"/>
      <c r="N21" s="25"/>
      <c r="O21" s="25"/>
      <c r="P21" s="25"/>
      <c r="Q21" s="25"/>
      <c r="R21" s="25"/>
      <c r="S21" s="9" t="s">
        <v>25</v>
      </c>
      <c r="T21" s="9"/>
      <c r="U21" s="8"/>
      <c r="V21" s="8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5"/>
      <c r="AH21" s="6"/>
      <c r="AI21" s="233"/>
      <c r="AJ21" s="233"/>
      <c r="AK21" s="233"/>
      <c r="AL21" s="233"/>
      <c r="AM21" s="294" t="s">
        <v>26</v>
      </c>
      <c r="AN21" s="295"/>
      <c r="AO21" s="295"/>
      <c r="AP21" s="295"/>
      <c r="AQ21" s="296"/>
      <c r="AR21" s="17"/>
      <c r="AS21" s="17">
        <v>11</v>
      </c>
      <c r="AT21" s="18">
        <v>6</v>
      </c>
      <c r="AU21" s="17">
        <v>12</v>
      </c>
      <c r="AV21" s="215">
        <f t="shared" si="0"/>
        <v>29</v>
      </c>
      <c r="AW21" s="14"/>
    </row>
    <row r="22" spans="1:49" ht="18.75" x14ac:dyDescent="0.3">
      <c r="A22" s="1"/>
      <c r="B22" s="9"/>
      <c r="C22" s="29"/>
      <c r="D22" s="9"/>
      <c r="E22" s="20"/>
      <c r="F22" s="9"/>
      <c r="G22" s="30"/>
      <c r="H22" s="233"/>
      <c r="I22" s="233"/>
      <c r="J22" s="233"/>
      <c r="K22" s="233"/>
      <c r="L22" s="233"/>
      <c r="M22" s="8"/>
      <c r="N22" s="8"/>
      <c r="O22" s="21"/>
      <c r="P22" s="21"/>
      <c r="Q22" s="21"/>
      <c r="R22" s="8"/>
      <c r="S22" s="8"/>
      <c r="T22" s="8"/>
      <c r="U22" s="8"/>
      <c r="V22" s="8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5"/>
      <c r="AH22" s="6"/>
      <c r="AI22" s="233"/>
      <c r="AJ22" s="233"/>
      <c r="AK22" s="233"/>
      <c r="AL22" s="233"/>
      <c r="AM22" s="287"/>
      <c r="AN22" s="287"/>
      <c r="AO22" s="287"/>
      <c r="AP22" s="287"/>
      <c r="AQ22" s="287"/>
      <c r="AR22" s="12"/>
      <c r="AS22" s="12"/>
      <c r="AT22" s="13"/>
      <c r="AU22" s="12"/>
      <c r="AV22" s="12"/>
      <c r="AW22" s="14"/>
    </row>
    <row r="23" spans="1:49" ht="18.75" x14ac:dyDescent="0.3">
      <c r="A23" s="234"/>
      <c r="B23" s="234"/>
      <c r="C23" s="234"/>
      <c r="D23" s="1"/>
      <c r="E23" s="9"/>
      <c r="F23" s="29"/>
      <c r="G23" s="9"/>
      <c r="H23" s="20"/>
      <c r="I23" s="9"/>
      <c r="J23" s="31"/>
      <c r="K23" s="9"/>
      <c r="L23" s="9"/>
      <c r="M23" s="2"/>
      <c r="N23" s="2"/>
      <c r="O23" s="2"/>
      <c r="P23" s="2"/>
      <c r="Q23" s="2"/>
      <c r="R23" s="8"/>
      <c r="S23" s="8"/>
      <c r="T23" s="9"/>
      <c r="U23" s="14"/>
      <c r="V23" s="14"/>
      <c r="W23" s="11"/>
      <c r="X23" s="14"/>
      <c r="Y23" s="14"/>
      <c r="Z23" s="14"/>
      <c r="AA23" s="14"/>
      <c r="AB23" s="14"/>
      <c r="AC23" s="32"/>
      <c r="AD23" s="14"/>
      <c r="AE23" s="14"/>
      <c r="AF23" s="14"/>
      <c r="AG23" s="5"/>
      <c r="AH23" s="6"/>
      <c r="AI23" s="6"/>
      <c r="AJ23" s="6"/>
      <c r="AK23" s="6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</row>
    <row r="24" spans="1:49" ht="15.75" x14ac:dyDescent="0.25">
      <c r="A24" s="233"/>
      <c r="B24" s="233"/>
      <c r="C24" s="233"/>
      <c r="D24" s="33"/>
      <c r="E24" s="34"/>
      <c r="F24" s="34"/>
      <c r="G24" s="34"/>
      <c r="H24" s="35"/>
      <c r="I24" s="34"/>
      <c r="J24" s="6"/>
      <c r="K24" s="6"/>
      <c r="L24" s="6"/>
      <c r="M24" s="6"/>
      <c r="N24" s="6"/>
      <c r="O24" s="6"/>
      <c r="P24" s="6"/>
      <c r="Q24" s="6"/>
      <c r="R24" s="6"/>
      <c r="S24" s="6"/>
      <c r="T24" s="213"/>
      <c r="U24" s="213"/>
      <c r="V24" s="213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6"/>
      <c r="AH24" s="6"/>
      <c r="AI24" s="6"/>
      <c r="AJ24" s="6"/>
      <c r="AK24" s="6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</row>
    <row r="25" spans="1:49" ht="54" customHeight="1" x14ac:dyDescent="0.25">
      <c r="A25" s="302" t="s">
        <v>27</v>
      </c>
      <c r="B25" s="302" t="s">
        <v>28</v>
      </c>
      <c r="C25" s="302" t="s">
        <v>29</v>
      </c>
      <c r="D25" s="303" t="s">
        <v>30</v>
      </c>
      <c r="E25" s="304" t="s">
        <v>31</v>
      </c>
      <c r="F25" s="303" t="s">
        <v>32</v>
      </c>
      <c r="G25" s="303" t="s">
        <v>33</v>
      </c>
      <c r="H25" s="303" t="s">
        <v>34</v>
      </c>
      <c r="I25" s="303" t="s">
        <v>35</v>
      </c>
      <c r="J25" s="303" t="s">
        <v>34</v>
      </c>
      <c r="K25" s="303" t="s">
        <v>36</v>
      </c>
      <c r="L25" s="308" t="s">
        <v>37</v>
      </c>
      <c r="M25" s="309"/>
      <c r="N25" s="309"/>
      <c r="O25" s="309"/>
      <c r="P25" s="309"/>
      <c r="Q25" s="310"/>
      <c r="R25" s="308" t="s">
        <v>38</v>
      </c>
      <c r="S25" s="309"/>
      <c r="T25" s="309"/>
      <c r="U25" s="309"/>
      <c r="V25" s="310"/>
      <c r="W25" s="302" t="s">
        <v>39</v>
      </c>
      <c r="X25" s="302" t="s">
        <v>40</v>
      </c>
      <c r="Y25" s="302"/>
      <c r="Z25" s="302"/>
      <c r="AA25" s="302"/>
      <c r="AB25" s="302"/>
      <c r="AC25" s="302"/>
      <c r="AD25" s="308" t="s">
        <v>41</v>
      </c>
      <c r="AE25" s="309"/>
      <c r="AF25" s="309"/>
      <c r="AG25" s="310"/>
      <c r="AH25" s="313" t="s">
        <v>42</v>
      </c>
      <c r="AI25" s="314"/>
      <c r="AJ25" s="308" t="s">
        <v>43</v>
      </c>
      <c r="AK25" s="310"/>
      <c r="AL25" s="308" t="s">
        <v>44</v>
      </c>
      <c r="AM25" s="309"/>
      <c r="AN25" s="308" t="s">
        <v>45</v>
      </c>
      <c r="AO25" s="309"/>
      <c r="AP25" s="309"/>
      <c r="AQ25" s="310"/>
      <c r="AR25" s="304" t="s">
        <v>46</v>
      </c>
      <c r="AS25" s="304" t="s">
        <v>47</v>
      </c>
      <c r="AT25" s="304" t="s">
        <v>48</v>
      </c>
      <c r="AU25" s="303" t="s">
        <v>49</v>
      </c>
      <c r="AV25" s="303" t="s">
        <v>50</v>
      </c>
      <c r="AW25" s="302" t="s">
        <v>51</v>
      </c>
    </row>
    <row r="26" spans="1:49" x14ac:dyDescent="0.25">
      <c r="A26" s="302"/>
      <c r="B26" s="302"/>
      <c r="C26" s="302"/>
      <c r="D26" s="303"/>
      <c r="E26" s="305"/>
      <c r="F26" s="303"/>
      <c r="G26" s="303"/>
      <c r="H26" s="303"/>
      <c r="I26" s="303"/>
      <c r="J26" s="303"/>
      <c r="K26" s="303"/>
      <c r="L26" s="303" t="s">
        <v>52</v>
      </c>
      <c r="M26" s="302" t="s">
        <v>53</v>
      </c>
      <c r="N26" s="307" t="s">
        <v>54</v>
      </c>
      <c r="O26" s="302" t="s">
        <v>55</v>
      </c>
      <c r="P26" s="304" t="s">
        <v>56</v>
      </c>
      <c r="Q26" s="304" t="s">
        <v>57</v>
      </c>
      <c r="R26" s="303" t="s">
        <v>52</v>
      </c>
      <c r="S26" s="302" t="s">
        <v>53</v>
      </c>
      <c r="T26" s="307" t="s">
        <v>54</v>
      </c>
      <c r="U26" s="302" t="s">
        <v>55</v>
      </c>
      <c r="V26" s="304" t="s">
        <v>56</v>
      </c>
      <c r="W26" s="302"/>
      <c r="X26" s="302" t="s">
        <v>53</v>
      </c>
      <c r="Y26" s="302"/>
      <c r="Z26" s="302" t="s">
        <v>54</v>
      </c>
      <c r="AA26" s="302"/>
      <c r="AB26" s="302" t="s">
        <v>55</v>
      </c>
      <c r="AC26" s="302"/>
      <c r="AD26" s="302" t="s">
        <v>53</v>
      </c>
      <c r="AE26" s="302"/>
      <c r="AF26" s="308" t="s">
        <v>58</v>
      </c>
      <c r="AG26" s="310"/>
      <c r="AH26" s="304" t="s">
        <v>59</v>
      </c>
      <c r="AI26" s="311" t="s">
        <v>60</v>
      </c>
      <c r="AJ26" s="304" t="s">
        <v>59</v>
      </c>
      <c r="AK26" s="311" t="s">
        <v>60</v>
      </c>
      <c r="AL26" s="304" t="s">
        <v>61</v>
      </c>
      <c r="AM26" s="302" t="s">
        <v>60</v>
      </c>
      <c r="AN26" s="239">
        <v>0.3</v>
      </c>
      <c r="AO26" s="239">
        <v>0.35</v>
      </c>
      <c r="AP26" s="239">
        <v>0.4</v>
      </c>
      <c r="AQ26" s="239">
        <v>0.5</v>
      </c>
      <c r="AR26" s="305"/>
      <c r="AS26" s="305"/>
      <c r="AT26" s="305"/>
      <c r="AU26" s="303"/>
      <c r="AV26" s="303"/>
      <c r="AW26" s="302"/>
    </row>
    <row r="27" spans="1:49" ht="31.5" x14ac:dyDescent="0.25">
      <c r="A27" s="302"/>
      <c r="B27" s="302"/>
      <c r="C27" s="302"/>
      <c r="D27" s="303"/>
      <c r="E27" s="306"/>
      <c r="F27" s="303"/>
      <c r="G27" s="303"/>
      <c r="H27" s="303"/>
      <c r="I27" s="303"/>
      <c r="J27" s="303"/>
      <c r="K27" s="303"/>
      <c r="L27" s="303"/>
      <c r="M27" s="302"/>
      <c r="N27" s="302"/>
      <c r="O27" s="302"/>
      <c r="P27" s="306"/>
      <c r="Q27" s="306"/>
      <c r="R27" s="303"/>
      <c r="S27" s="302"/>
      <c r="T27" s="302"/>
      <c r="U27" s="302"/>
      <c r="V27" s="306"/>
      <c r="W27" s="302"/>
      <c r="X27" s="240" t="s">
        <v>59</v>
      </c>
      <c r="Y27" s="241" t="s">
        <v>60</v>
      </c>
      <c r="Z27" s="240" t="s">
        <v>59</v>
      </c>
      <c r="AA27" s="241" t="s">
        <v>60</v>
      </c>
      <c r="AB27" s="240" t="s">
        <v>59</v>
      </c>
      <c r="AC27" s="241" t="s">
        <v>60</v>
      </c>
      <c r="AD27" s="240" t="s">
        <v>59</v>
      </c>
      <c r="AE27" s="241" t="s">
        <v>60</v>
      </c>
      <c r="AF27" s="240" t="s">
        <v>59</v>
      </c>
      <c r="AG27" s="241" t="s">
        <v>60</v>
      </c>
      <c r="AH27" s="306"/>
      <c r="AI27" s="312"/>
      <c r="AJ27" s="306"/>
      <c r="AK27" s="312"/>
      <c r="AL27" s="306"/>
      <c r="AM27" s="302"/>
      <c r="AN27" s="240" t="s">
        <v>62</v>
      </c>
      <c r="AO27" s="240" t="s">
        <v>63</v>
      </c>
      <c r="AP27" s="240" t="s">
        <v>64</v>
      </c>
      <c r="AQ27" s="240" t="s">
        <v>65</v>
      </c>
      <c r="AR27" s="306"/>
      <c r="AS27" s="306"/>
      <c r="AT27" s="306"/>
      <c r="AU27" s="303"/>
      <c r="AV27" s="303"/>
      <c r="AW27" s="302"/>
    </row>
    <row r="28" spans="1:49" x14ac:dyDescent="0.25">
      <c r="A28" s="241">
        <v>1</v>
      </c>
      <c r="B28" s="241">
        <v>2</v>
      </c>
      <c r="C28" s="241">
        <v>3</v>
      </c>
      <c r="D28" s="241">
        <v>4</v>
      </c>
      <c r="E28" s="241">
        <v>5</v>
      </c>
      <c r="F28" s="241">
        <v>6</v>
      </c>
      <c r="G28" s="241">
        <v>7</v>
      </c>
      <c r="H28" s="241">
        <v>8</v>
      </c>
      <c r="I28" s="241">
        <v>9</v>
      </c>
      <c r="J28" s="241">
        <v>10</v>
      </c>
      <c r="K28" s="241">
        <v>11</v>
      </c>
      <c r="L28" s="241">
        <v>12</v>
      </c>
      <c r="M28" s="241">
        <v>13</v>
      </c>
      <c r="N28" s="241">
        <v>14</v>
      </c>
      <c r="O28" s="241">
        <v>15</v>
      </c>
      <c r="P28" s="241">
        <v>16</v>
      </c>
      <c r="Q28" s="241">
        <v>17</v>
      </c>
      <c r="R28" s="241">
        <v>18</v>
      </c>
      <c r="S28" s="241">
        <v>19</v>
      </c>
      <c r="T28" s="241">
        <v>20</v>
      </c>
      <c r="U28" s="241">
        <v>21</v>
      </c>
      <c r="V28" s="241">
        <v>22</v>
      </c>
      <c r="W28" s="241">
        <v>23</v>
      </c>
      <c r="X28" s="242">
        <v>24</v>
      </c>
      <c r="Y28" s="242">
        <v>25</v>
      </c>
      <c r="Z28" s="242">
        <v>26</v>
      </c>
      <c r="AA28" s="242">
        <v>27</v>
      </c>
      <c r="AB28" s="242">
        <v>28</v>
      </c>
      <c r="AC28" s="242">
        <v>29</v>
      </c>
      <c r="AD28" s="242">
        <v>30</v>
      </c>
      <c r="AE28" s="242">
        <v>31</v>
      </c>
      <c r="AF28" s="242">
        <v>32</v>
      </c>
      <c r="AG28" s="242">
        <v>33</v>
      </c>
      <c r="AH28" s="242">
        <v>34</v>
      </c>
      <c r="AI28" s="242">
        <v>35</v>
      </c>
      <c r="AJ28" s="242">
        <v>36</v>
      </c>
      <c r="AK28" s="242">
        <v>37</v>
      </c>
      <c r="AL28" s="242">
        <v>38</v>
      </c>
      <c r="AM28" s="242">
        <v>39</v>
      </c>
      <c r="AN28" s="242">
        <v>40</v>
      </c>
      <c r="AO28" s="242">
        <v>41</v>
      </c>
      <c r="AP28" s="242">
        <v>42</v>
      </c>
      <c r="AQ28" s="241">
        <v>43</v>
      </c>
      <c r="AR28" s="241">
        <v>44</v>
      </c>
      <c r="AS28" s="241">
        <v>45</v>
      </c>
      <c r="AT28" s="242">
        <v>46</v>
      </c>
      <c r="AU28" s="241">
        <v>47</v>
      </c>
      <c r="AV28" s="241">
        <v>48</v>
      </c>
      <c r="AW28" s="241">
        <v>49</v>
      </c>
    </row>
    <row r="29" spans="1:49" ht="20.25" x14ac:dyDescent="0.25">
      <c r="A29" s="216">
        <v>1</v>
      </c>
      <c r="B29" s="41" t="s">
        <v>66</v>
      </c>
      <c r="C29" s="113" t="s">
        <v>67</v>
      </c>
      <c r="D29" s="176" t="s">
        <v>76</v>
      </c>
      <c r="E29" s="41" t="s">
        <v>69</v>
      </c>
      <c r="F29" s="68" t="s">
        <v>70</v>
      </c>
      <c r="G29" s="41" t="s">
        <v>143</v>
      </c>
      <c r="H29" s="69">
        <v>4.4000000000000004</v>
      </c>
      <c r="I29" s="41">
        <f>H29*17697</f>
        <v>77866.8</v>
      </c>
      <c r="J29" s="69">
        <v>2</v>
      </c>
      <c r="K29" s="41">
        <f>I29*J29</f>
        <v>155733.6</v>
      </c>
      <c r="L29" s="243"/>
      <c r="M29" s="177">
        <v>19</v>
      </c>
      <c r="N29" s="177"/>
      <c r="O29" s="177"/>
      <c r="P29" s="177"/>
      <c r="Q29" s="178">
        <v>19</v>
      </c>
      <c r="R29" s="179">
        <f>K29/24*L29</f>
        <v>0</v>
      </c>
      <c r="S29" s="45">
        <f>K29/16*M29</f>
        <v>184933.65</v>
      </c>
      <c r="T29" s="180">
        <f>K29/16*N29</f>
        <v>0</v>
      </c>
      <c r="U29" s="45">
        <f>K29/16*O29</f>
        <v>0</v>
      </c>
      <c r="V29" s="180"/>
      <c r="W29" s="45">
        <f>R29+S29+T29+U29+V29</f>
        <v>184933.65</v>
      </c>
      <c r="X29" s="180">
        <v>40</v>
      </c>
      <c r="Y29" s="45">
        <f>X29*17697/100</f>
        <v>7078.8</v>
      </c>
      <c r="Z29" s="179"/>
      <c r="AA29" s="45"/>
      <c r="AB29" s="208"/>
      <c r="AC29" s="45"/>
      <c r="AD29" s="209">
        <v>50</v>
      </c>
      <c r="AE29" s="45">
        <f>AD29*17697/100</f>
        <v>8848.5</v>
      </c>
      <c r="AF29" s="209"/>
      <c r="AG29" s="210"/>
      <c r="AH29" s="209">
        <v>40</v>
      </c>
      <c r="AI29" s="45">
        <f>(17697*AH29/100)/16*Q29</f>
        <v>8406.0750000000007</v>
      </c>
      <c r="AJ29" s="181"/>
      <c r="AK29" s="211"/>
      <c r="AL29" s="181">
        <v>30</v>
      </c>
      <c r="AM29" s="221">
        <f>(K29*AL29/100)/16*(M29+N29+O29)</f>
        <v>55480.095000000001</v>
      </c>
      <c r="AN29" s="244"/>
      <c r="AO29" s="219"/>
      <c r="AP29" s="219">
        <f>K29*40/100/16*(M29+N29+O29)</f>
        <v>73973.460000000006</v>
      </c>
      <c r="AQ29" s="224"/>
      <c r="AR29" s="245"/>
      <c r="AS29" s="246"/>
      <c r="AT29" s="247"/>
      <c r="AU29" s="224">
        <f>W29*10/100</f>
        <v>18493.365000000002</v>
      </c>
      <c r="AV29" s="225">
        <f>W29+Y29+AA29+AC29+AE29+AG29+AI29+AK29+AM29+AN29+AO29+AP29+AQ29+AR29+AS29+AT29+AU29</f>
        <v>357213.94500000001</v>
      </c>
      <c r="AW29" s="226">
        <f>AV29*12</f>
        <v>4286567.34</v>
      </c>
    </row>
    <row r="30" spans="1:49" ht="20.25" x14ac:dyDescent="0.25">
      <c r="A30" s="216">
        <v>2</v>
      </c>
      <c r="B30" s="41" t="s">
        <v>74</v>
      </c>
      <c r="C30" s="68" t="s">
        <v>75</v>
      </c>
      <c r="D30" s="176" t="s">
        <v>76</v>
      </c>
      <c r="E30" s="41" t="s">
        <v>77</v>
      </c>
      <c r="F30" s="68" t="s">
        <v>317</v>
      </c>
      <c r="G30" s="41" t="s">
        <v>78</v>
      </c>
      <c r="H30" s="69">
        <v>5.32</v>
      </c>
      <c r="I30" s="41">
        <f t="shared" ref="I30:I100" si="1">H30*17697</f>
        <v>94148.040000000008</v>
      </c>
      <c r="J30" s="69">
        <v>2</v>
      </c>
      <c r="K30" s="41">
        <f t="shared" ref="K30:K100" si="2">I30*J30</f>
        <v>188296.08000000002</v>
      </c>
      <c r="L30" s="243"/>
      <c r="M30" s="248"/>
      <c r="N30" s="248">
        <v>9</v>
      </c>
      <c r="O30" s="248"/>
      <c r="P30" s="248"/>
      <c r="Q30" s="248">
        <v>3</v>
      </c>
      <c r="R30" s="179">
        <f t="shared" ref="R30:R93" si="3">K30/24*L30</f>
        <v>0</v>
      </c>
      <c r="S30" s="45">
        <f t="shared" ref="S30:S93" si="4">K30/16*M30</f>
        <v>0</v>
      </c>
      <c r="T30" s="180">
        <f t="shared" ref="T30:T93" si="5">K30/16*N30</f>
        <v>105916.54500000001</v>
      </c>
      <c r="U30" s="45">
        <f t="shared" ref="U30:U93" si="6">K30/16*O30</f>
        <v>0</v>
      </c>
      <c r="V30" s="245"/>
      <c r="W30" s="45">
        <f t="shared" ref="W30:W93" si="7">R30+S30+T30+U30+V30</f>
        <v>105916.54500000001</v>
      </c>
      <c r="X30" s="220"/>
      <c r="Y30" s="220"/>
      <c r="Z30" s="220">
        <v>40</v>
      </c>
      <c r="AA30" s="45">
        <f>(Z30*17697/100)/16*N30</f>
        <v>3981.8250000000003</v>
      </c>
      <c r="AB30" s="220"/>
      <c r="AC30" s="220"/>
      <c r="AD30" s="220"/>
      <c r="AE30" s="220"/>
      <c r="AF30" s="220"/>
      <c r="AG30" s="220"/>
      <c r="AH30" s="220">
        <v>40</v>
      </c>
      <c r="AI30" s="45">
        <f>(17697*AH30/100)/16*Q30</f>
        <v>1327.2750000000001</v>
      </c>
      <c r="AJ30" s="220"/>
      <c r="AK30" s="220"/>
      <c r="AL30" s="220">
        <v>30</v>
      </c>
      <c r="AM30" s="221">
        <f>(K30*AL30/100)/16*(M30+N30+O30)</f>
        <v>31774.963500000002</v>
      </c>
      <c r="AN30" s="220"/>
      <c r="AO30" s="249"/>
      <c r="AP30" s="219">
        <f>K30*40/100/16*(M30+N30+O30)</f>
        <v>42366.618000000009</v>
      </c>
      <c r="AQ30" s="224"/>
      <c r="AR30" s="245"/>
      <c r="AS30" s="246"/>
      <c r="AT30" s="247"/>
      <c r="AU30" s="224">
        <f t="shared" ref="AU30:AU93" si="8">W30*10/100</f>
        <v>10591.654500000002</v>
      </c>
      <c r="AV30" s="225">
        <f t="shared" ref="AV30:AV93" si="9">W30+Y30+AA30+AC30+AE30+AG30+AI30+AK30+AM30+AN30+AO30+AP30+AQ30+AR30+AS30+AT30+AU30</f>
        <v>195958.88100000002</v>
      </c>
      <c r="AW30" s="226">
        <f t="shared" ref="AW30:AW93" si="10">AV30*12</f>
        <v>2351506.5720000002</v>
      </c>
    </row>
    <row r="31" spans="1:49" ht="20.25" x14ac:dyDescent="0.25">
      <c r="A31" s="182">
        <v>3</v>
      </c>
      <c r="B31" s="41" t="s">
        <v>79</v>
      </c>
      <c r="C31" s="68" t="s">
        <v>80</v>
      </c>
      <c r="D31" s="176" t="s">
        <v>68</v>
      </c>
      <c r="E31" s="41" t="s">
        <v>77</v>
      </c>
      <c r="F31" s="68" t="s">
        <v>81</v>
      </c>
      <c r="G31" s="41" t="s">
        <v>82</v>
      </c>
      <c r="H31" s="69">
        <v>4.95</v>
      </c>
      <c r="I31" s="41"/>
      <c r="J31" s="69"/>
      <c r="K31" s="41"/>
      <c r="L31" s="243"/>
      <c r="M31" s="245"/>
      <c r="N31" s="245"/>
      <c r="O31" s="245"/>
      <c r="P31" s="245"/>
      <c r="Q31" s="245"/>
      <c r="R31" s="179">
        <f t="shared" si="3"/>
        <v>0</v>
      </c>
      <c r="S31" s="45">
        <f t="shared" si="4"/>
        <v>0</v>
      </c>
      <c r="T31" s="180">
        <f t="shared" si="5"/>
        <v>0</v>
      </c>
      <c r="U31" s="45">
        <f t="shared" si="6"/>
        <v>0</v>
      </c>
      <c r="V31" s="245"/>
      <c r="W31" s="45">
        <f t="shared" si="7"/>
        <v>0</v>
      </c>
      <c r="X31" s="248"/>
      <c r="Y31" s="248"/>
      <c r="Z31" s="248"/>
      <c r="AA31" s="45">
        <f t="shared" ref="AA31:AA33" si="11">(Z31*17697/100)/16*N31</f>
        <v>0</v>
      </c>
      <c r="AB31" s="248"/>
      <c r="AC31" s="248"/>
      <c r="AD31" s="248"/>
      <c r="AE31" s="188"/>
      <c r="AF31" s="248"/>
      <c r="AG31" s="188"/>
      <c r="AH31" s="248"/>
      <c r="AI31" s="188"/>
      <c r="AJ31" s="248"/>
      <c r="AK31" s="248"/>
      <c r="AL31" s="248"/>
      <c r="AM31" s="249"/>
      <c r="AN31" s="250"/>
      <c r="AO31" s="219">
        <f t="shared" ref="AO31:AO32" si="12">K31*35/100/16*(M31+N31+O31)</f>
        <v>0</v>
      </c>
      <c r="AP31" s="251"/>
      <c r="AQ31" s="245"/>
      <c r="AR31" s="245"/>
      <c r="AS31" s="245"/>
      <c r="AT31" s="248"/>
      <c r="AU31" s="224">
        <f t="shared" si="8"/>
        <v>0</v>
      </c>
      <c r="AV31" s="225">
        <f t="shared" si="9"/>
        <v>0</v>
      </c>
      <c r="AW31" s="226">
        <f t="shared" si="10"/>
        <v>0</v>
      </c>
    </row>
    <row r="32" spans="1:49" ht="20.25" x14ac:dyDescent="0.25">
      <c r="A32" s="182">
        <v>4</v>
      </c>
      <c r="B32" s="41" t="s">
        <v>83</v>
      </c>
      <c r="C32" s="68" t="s">
        <v>84</v>
      </c>
      <c r="D32" s="176" t="s">
        <v>68</v>
      </c>
      <c r="E32" s="41" t="s">
        <v>77</v>
      </c>
      <c r="F32" s="68" t="s">
        <v>85</v>
      </c>
      <c r="G32" s="41" t="s">
        <v>82</v>
      </c>
      <c r="H32" s="69">
        <v>5.03</v>
      </c>
      <c r="I32" s="41">
        <f t="shared" si="1"/>
        <v>89015.91</v>
      </c>
      <c r="J32" s="69">
        <v>2</v>
      </c>
      <c r="K32" s="41">
        <f t="shared" si="2"/>
        <v>178031.82</v>
      </c>
      <c r="L32" s="243"/>
      <c r="M32" s="245"/>
      <c r="N32" s="245">
        <v>8</v>
      </c>
      <c r="O32" s="245"/>
      <c r="P32" s="245"/>
      <c r="Q32" s="252">
        <v>4</v>
      </c>
      <c r="R32" s="179">
        <f t="shared" si="3"/>
        <v>0</v>
      </c>
      <c r="S32" s="45">
        <f t="shared" si="4"/>
        <v>0</v>
      </c>
      <c r="T32" s="180">
        <f t="shared" si="5"/>
        <v>89015.91</v>
      </c>
      <c r="U32" s="45">
        <f t="shared" si="6"/>
        <v>0</v>
      </c>
      <c r="V32" s="245"/>
      <c r="W32" s="45">
        <f t="shared" si="7"/>
        <v>89015.91</v>
      </c>
      <c r="X32" s="245"/>
      <c r="Y32" s="245"/>
      <c r="Z32" s="245">
        <v>40</v>
      </c>
      <c r="AA32" s="45">
        <f t="shared" si="11"/>
        <v>3539.4</v>
      </c>
      <c r="AB32" s="245"/>
      <c r="AC32" s="245"/>
      <c r="AD32" s="245"/>
      <c r="AE32" s="245"/>
      <c r="AF32" s="245"/>
      <c r="AG32" s="245"/>
      <c r="AH32" s="245">
        <v>40</v>
      </c>
      <c r="AI32" s="45">
        <f t="shared" ref="AI32:AI37" si="13">(17697*AH32/100)/16*Q32</f>
        <v>1769.7</v>
      </c>
      <c r="AJ32" s="245"/>
      <c r="AK32" s="245"/>
      <c r="AL32" s="245">
        <v>30</v>
      </c>
      <c r="AM32" s="221">
        <f t="shared" ref="AM32:AM42" si="14">(K32*AL32/100)/16*(M32+N32+O32)</f>
        <v>26704.773000000001</v>
      </c>
      <c r="AN32" s="246"/>
      <c r="AO32" s="219">
        <f t="shared" si="12"/>
        <v>31155.568500000001</v>
      </c>
      <c r="AP32" s="224"/>
      <c r="AQ32" s="245"/>
      <c r="AR32" s="245"/>
      <c r="AS32" s="245"/>
      <c r="AT32" s="245"/>
      <c r="AU32" s="224">
        <f t="shared" si="8"/>
        <v>8901.5910000000003</v>
      </c>
      <c r="AV32" s="225">
        <f t="shared" si="9"/>
        <v>161086.9425</v>
      </c>
      <c r="AW32" s="226">
        <f t="shared" si="10"/>
        <v>1933043.31</v>
      </c>
    </row>
    <row r="33" spans="1:49" ht="20.25" x14ac:dyDescent="0.25">
      <c r="A33" s="182">
        <v>5</v>
      </c>
      <c r="B33" s="41" t="s">
        <v>86</v>
      </c>
      <c r="C33" s="68" t="s">
        <v>87</v>
      </c>
      <c r="D33" s="176" t="s">
        <v>76</v>
      </c>
      <c r="E33" s="41" t="s">
        <v>77</v>
      </c>
      <c r="F33" s="68" t="s">
        <v>88</v>
      </c>
      <c r="G33" s="41" t="s">
        <v>78</v>
      </c>
      <c r="H33" s="69">
        <v>5.24</v>
      </c>
      <c r="I33" s="41">
        <f t="shared" si="1"/>
        <v>92732.28</v>
      </c>
      <c r="J33" s="69">
        <v>2</v>
      </c>
      <c r="K33" s="41">
        <f t="shared" si="2"/>
        <v>185464.56</v>
      </c>
      <c r="L33" s="243"/>
      <c r="M33" s="245"/>
      <c r="N33" s="245">
        <v>12</v>
      </c>
      <c r="O33" s="245">
        <v>3</v>
      </c>
      <c r="P33" s="245"/>
      <c r="Q33" s="245">
        <v>4</v>
      </c>
      <c r="R33" s="179">
        <f t="shared" si="3"/>
        <v>0</v>
      </c>
      <c r="S33" s="45">
        <f t="shared" si="4"/>
        <v>0</v>
      </c>
      <c r="T33" s="180">
        <f t="shared" si="5"/>
        <v>139098.41999999998</v>
      </c>
      <c r="U33" s="45">
        <f t="shared" si="6"/>
        <v>34774.604999999996</v>
      </c>
      <c r="V33" s="245"/>
      <c r="W33" s="45">
        <f t="shared" si="7"/>
        <v>173873.02499999997</v>
      </c>
      <c r="X33" s="245"/>
      <c r="Y33" s="245"/>
      <c r="Z33" s="245">
        <v>40</v>
      </c>
      <c r="AA33" s="45">
        <f t="shared" si="11"/>
        <v>5309.1</v>
      </c>
      <c r="AB33" s="245">
        <v>20</v>
      </c>
      <c r="AC33" s="45">
        <f>(AB33*17697/100)/16*O33</f>
        <v>663.63750000000005</v>
      </c>
      <c r="AD33" s="245"/>
      <c r="AE33" s="45"/>
      <c r="AF33" s="245">
        <v>60</v>
      </c>
      <c r="AG33" s="45">
        <f>AF33*17697/100</f>
        <v>10618.2</v>
      </c>
      <c r="AH33" s="245">
        <v>40</v>
      </c>
      <c r="AI33" s="45">
        <f t="shared" si="13"/>
        <v>1769.7</v>
      </c>
      <c r="AJ33" s="245"/>
      <c r="AK33" s="245"/>
      <c r="AL33" s="245">
        <v>30</v>
      </c>
      <c r="AM33" s="221">
        <f t="shared" si="14"/>
        <v>52161.907499999994</v>
      </c>
      <c r="AN33" s="245"/>
      <c r="AO33" s="248"/>
      <c r="AP33" s="219">
        <f t="shared" ref="AP33:AP34" si="15">K33*40/100/16*(M33+N33+O33)</f>
        <v>69549.210000000006</v>
      </c>
      <c r="AQ33" s="245"/>
      <c r="AR33" s="245"/>
      <c r="AS33" s="245"/>
      <c r="AT33" s="245"/>
      <c r="AU33" s="224">
        <f t="shared" si="8"/>
        <v>17387.302499999994</v>
      </c>
      <c r="AV33" s="225">
        <f t="shared" si="9"/>
        <v>331332.08250000002</v>
      </c>
      <c r="AW33" s="226">
        <f t="shared" si="10"/>
        <v>3975984.99</v>
      </c>
    </row>
    <row r="34" spans="1:49" ht="20.25" x14ac:dyDescent="0.25">
      <c r="A34" s="182"/>
      <c r="B34" s="41" t="s">
        <v>86</v>
      </c>
      <c r="C34" s="183" t="s">
        <v>89</v>
      </c>
      <c r="D34" s="176" t="s">
        <v>76</v>
      </c>
      <c r="E34" s="41" t="s">
        <v>77</v>
      </c>
      <c r="F34" s="68" t="s">
        <v>88</v>
      </c>
      <c r="G34" s="41" t="s">
        <v>78</v>
      </c>
      <c r="H34" s="69">
        <v>5.24</v>
      </c>
      <c r="I34" s="41">
        <f t="shared" si="1"/>
        <v>92732.28</v>
      </c>
      <c r="J34" s="69">
        <v>2</v>
      </c>
      <c r="K34" s="41">
        <f t="shared" si="2"/>
        <v>185464.56</v>
      </c>
      <c r="L34" s="226"/>
      <c r="M34" s="226"/>
      <c r="N34" s="245">
        <v>8</v>
      </c>
      <c r="O34" s="226"/>
      <c r="P34" s="226"/>
      <c r="Q34" s="245">
        <v>6</v>
      </c>
      <c r="R34" s="179">
        <f t="shared" si="3"/>
        <v>0</v>
      </c>
      <c r="S34" s="45">
        <f t="shared" si="4"/>
        <v>0</v>
      </c>
      <c r="T34" s="180">
        <f t="shared" si="5"/>
        <v>92732.28</v>
      </c>
      <c r="U34" s="45">
        <f t="shared" si="6"/>
        <v>0</v>
      </c>
      <c r="V34" s="226"/>
      <c r="W34" s="45">
        <f t="shared" si="7"/>
        <v>92732.28</v>
      </c>
      <c r="X34" s="226"/>
      <c r="Y34" s="226"/>
      <c r="Z34" s="226"/>
      <c r="AA34" s="226"/>
      <c r="AB34" s="253"/>
      <c r="AC34" s="253"/>
      <c r="AD34" s="253"/>
      <c r="AE34" s="253"/>
      <c r="AF34" s="253"/>
      <c r="AG34" s="253"/>
      <c r="AH34" s="254">
        <v>40</v>
      </c>
      <c r="AI34" s="45">
        <f t="shared" si="13"/>
        <v>2654.55</v>
      </c>
      <c r="AJ34" s="253"/>
      <c r="AK34" s="253"/>
      <c r="AL34" s="245">
        <v>30</v>
      </c>
      <c r="AM34" s="221">
        <f t="shared" si="14"/>
        <v>27819.683999999997</v>
      </c>
      <c r="AN34" s="226"/>
      <c r="AO34" s="226"/>
      <c r="AP34" s="219">
        <f t="shared" si="15"/>
        <v>37092.912000000004</v>
      </c>
      <c r="AQ34" s="226"/>
      <c r="AR34" s="226"/>
      <c r="AS34" s="226"/>
      <c r="AT34" s="226"/>
      <c r="AU34" s="224">
        <f t="shared" si="8"/>
        <v>9273.228000000001</v>
      </c>
      <c r="AV34" s="225">
        <f t="shared" si="9"/>
        <v>169572.65400000001</v>
      </c>
      <c r="AW34" s="226">
        <f t="shared" si="10"/>
        <v>2034871.8480000002</v>
      </c>
    </row>
    <row r="35" spans="1:49" ht="20.25" x14ac:dyDescent="0.3">
      <c r="A35" s="48">
        <v>6</v>
      </c>
      <c r="B35" s="36" t="s">
        <v>90</v>
      </c>
      <c r="C35" s="39" t="s">
        <v>75</v>
      </c>
      <c r="D35" s="39" t="s">
        <v>91</v>
      </c>
      <c r="E35" s="36" t="s">
        <v>77</v>
      </c>
      <c r="F35" s="39" t="s">
        <v>92</v>
      </c>
      <c r="G35" s="36" t="s">
        <v>93</v>
      </c>
      <c r="H35" s="196">
        <v>4.9000000000000004</v>
      </c>
      <c r="I35" s="36">
        <f t="shared" si="1"/>
        <v>86715.3</v>
      </c>
      <c r="J35" s="40">
        <v>2</v>
      </c>
      <c r="K35" s="36">
        <f t="shared" si="2"/>
        <v>173430.6</v>
      </c>
      <c r="L35" s="255"/>
      <c r="M35" s="256">
        <v>4</v>
      </c>
      <c r="N35" s="256">
        <v>6</v>
      </c>
      <c r="O35" s="256">
        <v>3</v>
      </c>
      <c r="P35" s="256"/>
      <c r="Q35" s="256">
        <v>11</v>
      </c>
      <c r="R35" s="179">
        <f t="shared" si="3"/>
        <v>0</v>
      </c>
      <c r="S35" s="45">
        <f t="shared" si="4"/>
        <v>43357.65</v>
      </c>
      <c r="T35" s="180">
        <f t="shared" si="5"/>
        <v>65036.475000000006</v>
      </c>
      <c r="U35" s="45">
        <f t="shared" si="6"/>
        <v>32518.237500000003</v>
      </c>
      <c r="V35" s="256"/>
      <c r="W35" s="45">
        <f t="shared" si="7"/>
        <v>140912.36249999999</v>
      </c>
      <c r="X35" s="256"/>
      <c r="Y35" s="256"/>
      <c r="Z35" s="256">
        <v>40</v>
      </c>
      <c r="AA35" s="45">
        <f>(Z35*17697/100)/16*N35</f>
        <v>2654.55</v>
      </c>
      <c r="AB35" s="232">
        <v>20</v>
      </c>
      <c r="AC35" s="45">
        <f>(AB35*17697/100)/16*O35</f>
        <v>663.63750000000005</v>
      </c>
      <c r="AD35" s="232"/>
      <c r="AE35" s="44"/>
      <c r="AF35" s="232">
        <v>60</v>
      </c>
      <c r="AG35" s="45">
        <f>AF35*17697/100</f>
        <v>10618.2</v>
      </c>
      <c r="AH35" s="232">
        <v>40</v>
      </c>
      <c r="AI35" s="45">
        <f t="shared" si="13"/>
        <v>4866.6750000000002</v>
      </c>
      <c r="AJ35" s="232"/>
      <c r="AK35" s="232"/>
      <c r="AL35" s="257">
        <v>30</v>
      </c>
      <c r="AM35" s="221">
        <f t="shared" si="14"/>
        <v>42273.708749999998</v>
      </c>
      <c r="AN35" s="258">
        <f>K35*30/100/16*(M35+N35+O35)</f>
        <v>42273.708749999998</v>
      </c>
      <c r="AO35" s="256"/>
      <c r="AP35" s="256"/>
      <c r="AQ35" s="256"/>
      <c r="AR35" s="256"/>
      <c r="AS35" s="256"/>
      <c r="AT35" s="256"/>
      <c r="AU35" s="224">
        <f t="shared" si="8"/>
        <v>14091.23625</v>
      </c>
      <c r="AV35" s="225">
        <f t="shared" si="9"/>
        <v>258354.07874999996</v>
      </c>
      <c r="AW35" s="226">
        <f t="shared" si="10"/>
        <v>3100248.9449999994</v>
      </c>
    </row>
    <row r="36" spans="1:49" ht="20.25" x14ac:dyDescent="0.3">
      <c r="A36" s="48"/>
      <c r="B36" s="36" t="s">
        <v>90</v>
      </c>
      <c r="C36" s="39" t="s">
        <v>75</v>
      </c>
      <c r="D36" s="39" t="s">
        <v>91</v>
      </c>
      <c r="E36" s="36" t="s">
        <v>77</v>
      </c>
      <c r="F36" s="39" t="s">
        <v>92</v>
      </c>
      <c r="G36" s="36" t="s">
        <v>93</v>
      </c>
      <c r="H36" s="196">
        <v>4.9000000000000004</v>
      </c>
      <c r="I36" s="36">
        <f t="shared" ref="I36" si="16">H36*17697</f>
        <v>86715.3</v>
      </c>
      <c r="J36" s="40">
        <v>2</v>
      </c>
      <c r="K36" s="36">
        <f t="shared" ref="K36" si="17">I36*J36</f>
        <v>173430.6</v>
      </c>
      <c r="L36" s="217"/>
      <c r="M36" s="218"/>
      <c r="N36" s="218">
        <v>9</v>
      </c>
      <c r="O36" s="218"/>
      <c r="P36" s="218"/>
      <c r="Q36" s="218"/>
      <c r="R36" s="179">
        <f t="shared" si="3"/>
        <v>0</v>
      </c>
      <c r="S36" s="45">
        <f t="shared" si="4"/>
        <v>0</v>
      </c>
      <c r="T36" s="180">
        <f t="shared" si="5"/>
        <v>97554.712500000009</v>
      </c>
      <c r="U36" s="45">
        <f t="shared" si="6"/>
        <v>0</v>
      </c>
      <c r="V36" s="218"/>
      <c r="W36" s="45">
        <f t="shared" si="7"/>
        <v>97554.712500000009</v>
      </c>
      <c r="X36" s="218"/>
      <c r="Y36" s="218"/>
      <c r="Z36" s="218">
        <v>20</v>
      </c>
      <c r="AA36" s="45">
        <f>(Z36*17697/100)/16*N36</f>
        <v>1990.9125000000001</v>
      </c>
      <c r="AB36" s="259"/>
      <c r="AC36" s="36"/>
      <c r="AD36" s="259"/>
      <c r="AE36" s="36"/>
      <c r="AF36" s="259"/>
      <c r="AG36" s="36"/>
      <c r="AH36" s="259"/>
      <c r="AI36" s="52"/>
      <c r="AJ36" s="259"/>
      <c r="AK36" s="259"/>
      <c r="AL36" s="260">
        <v>30</v>
      </c>
      <c r="AM36" s="221">
        <f>(K36*AL36/100)/16*(M36+N36+O36)</f>
        <v>29266.41375</v>
      </c>
      <c r="AN36" s="258">
        <f t="shared" ref="AN36:AN37" si="18">K36*30/100/16*(M36+N36+O36)</f>
        <v>29266.41375</v>
      </c>
      <c r="AO36" s="218"/>
      <c r="AP36" s="218"/>
      <c r="AQ36" s="218"/>
      <c r="AR36" s="218"/>
      <c r="AS36" s="218"/>
      <c r="AT36" s="218"/>
      <c r="AU36" s="224">
        <f t="shared" si="8"/>
        <v>9755.4712500000005</v>
      </c>
      <c r="AV36" s="225">
        <f t="shared" si="9"/>
        <v>167833.92375000002</v>
      </c>
      <c r="AW36" s="226">
        <f t="shared" si="10"/>
        <v>2014007.0850000002</v>
      </c>
    </row>
    <row r="37" spans="1:49" ht="20.25" x14ac:dyDescent="0.3">
      <c r="A37" s="48">
        <v>7</v>
      </c>
      <c r="B37" s="36" t="s">
        <v>94</v>
      </c>
      <c r="C37" s="39" t="s">
        <v>95</v>
      </c>
      <c r="D37" s="39" t="s">
        <v>91</v>
      </c>
      <c r="E37" s="36" t="s">
        <v>77</v>
      </c>
      <c r="F37" s="39" t="s">
        <v>96</v>
      </c>
      <c r="G37" s="36" t="s">
        <v>93</v>
      </c>
      <c r="H37" s="50">
        <v>4.99</v>
      </c>
      <c r="I37" s="36">
        <f t="shared" si="1"/>
        <v>88308.03</v>
      </c>
      <c r="J37" s="40">
        <v>2</v>
      </c>
      <c r="K37" s="36">
        <f t="shared" si="2"/>
        <v>176616.06</v>
      </c>
      <c r="L37" s="217"/>
      <c r="M37" s="218"/>
      <c r="N37" s="218">
        <v>8</v>
      </c>
      <c r="O37" s="218"/>
      <c r="P37" s="218"/>
      <c r="Q37" s="218">
        <v>8</v>
      </c>
      <c r="R37" s="179">
        <f t="shared" si="3"/>
        <v>0</v>
      </c>
      <c r="S37" s="45">
        <f t="shared" si="4"/>
        <v>0</v>
      </c>
      <c r="T37" s="180">
        <f t="shared" si="5"/>
        <v>88308.03</v>
      </c>
      <c r="U37" s="45">
        <f t="shared" si="6"/>
        <v>0</v>
      </c>
      <c r="V37" s="218"/>
      <c r="W37" s="45">
        <f t="shared" si="7"/>
        <v>88308.03</v>
      </c>
      <c r="X37" s="218"/>
      <c r="Y37" s="218"/>
      <c r="Z37" s="218">
        <v>50</v>
      </c>
      <c r="AA37" s="44">
        <f>(Z37*17697/100)/16*N37</f>
        <v>4424.25</v>
      </c>
      <c r="AB37" s="259"/>
      <c r="AC37" s="36"/>
      <c r="AD37" s="259"/>
      <c r="AE37" s="36"/>
      <c r="AF37" s="259"/>
      <c r="AG37" s="36"/>
      <c r="AH37" s="259">
        <v>40</v>
      </c>
      <c r="AI37" s="45">
        <f t="shared" si="13"/>
        <v>3539.4</v>
      </c>
      <c r="AJ37" s="259"/>
      <c r="AK37" s="259"/>
      <c r="AL37" s="260">
        <v>30</v>
      </c>
      <c r="AM37" s="221">
        <f t="shared" si="14"/>
        <v>26492.409</v>
      </c>
      <c r="AN37" s="258">
        <f t="shared" si="18"/>
        <v>26492.409</v>
      </c>
      <c r="AO37" s="218"/>
      <c r="AP37" s="218"/>
      <c r="AQ37" s="218"/>
      <c r="AR37" s="218"/>
      <c r="AS37" s="218"/>
      <c r="AT37" s="218"/>
      <c r="AU37" s="224">
        <f t="shared" si="8"/>
        <v>8830.8029999999999</v>
      </c>
      <c r="AV37" s="225">
        <f t="shared" si="9"/>
        <v>158087.30099999998</v>
      </c>
      <c r="AW37" s="226">
        <f t="shared" si="10"/>
        <v>1897047.6119999997</v>
      </c>
    </row>
    <row r="38" spans="1:49" ht="20.25" x14ac:dyDescent="0.3">
      <c r="A38" s="48">
        <v>8</v>
      </c>
      <c r="B38" s="36" t="s">
        <v>97</v>
      </c>
      <c r="C38" s="39" t="s">
        <v>80</v>
      </c>
      <c r="D38" s="39" t="s">
        <v>98</v>
      </c>
      <c r="E38" s="36" t="s">
        <v>69</v>
      </c>
      <c r="F38" s="39" t="s">
        <v>99</v>
      </c>
      <c r="G38" s="36" t="s">
        <v>73</v>
      </c>
      <c r="H38" s="50">
        <v>3.36</v>
      </c>
      <c r="I38" s="36">
        <f t="shared" si="1"/>
        <v>59461.919999999998</v>
      </c>
      <c r="J38" s="40">
        <v>2</v>
      </c>
      <c r="K38" s="36">
        <f t="shared" si="2"/>
        <v>118923.84</v>
      </c>
      <c r="L38" s="217"/>
      <c r="M38" s="218"/>
      <c r="N38" s="218">
        <v>7</v>
      </c>
      <c r="O38" s="218"/>
      <c r="P38" s="218"/>
      <c r="Q38" s="218">
        <v>5</v>
      </c>
      <c r="R38" s="179">
        <f t="shared" si="3"/>
        <v>0</v>
      </c>
      <c r="S38" s="45">
        <f t="shared" si="4"/>
        <v>0</v>
      </c>
      <c r="T38" s="180">
        <f t="shared" si="5"/>
        <v>52029.18</v>
      </c>
      <c r="U38" s="45">
        <f t="shared" si="6"/>
        <v>0</v>
      </c>
      <c r="V38" s="218"/>
      <c r="W38" s="45">
        <f t="shared" si="7"/>
        <v>52029.18</v>
      </c>
      <c r="X38" s="218"/>
      <c r="Y38" s="218"/>
      <c r="Z38" s="218">
        <v>40</v>
      </c>
      <c r="AA38" s="45">
        <f t="shared" ref="AA38:AA41" si="19">(Z38*17697/100)/16*N38</f>
        <v>3096.9749999999999</v>
      </c>
      <c r="AB38" s="261"/>
      <c r="AC38" s="51"/>
      <c r="AD38" s="261"/>
      <c r="AE38" s="51"/>
      <c r="AF38" s="261"/>
      <c r="AG38" s="51"/>
      <c r="AH38" s="261">
        <v>40</v>
      </c>
      <c r="AI38" s="45">
        <f>(17697*AH38/100)/16*Q38</f>
        <v>2212.125</v>
      </c>
      <c r="AJ38" s="261"/>
      <c r="AK38" s="261"/>
      <c r="AL38" s="218">
        <v>30</v>
      </c>
      <c r="AM38" s="221">
        <f t="shared" si="14"/>
        <v>15608.753999999997</v>
      </c>
      <c r="AN38" s="262"/>
      <c r="AO38" s="218"/>
      <c r="AP38" s="218"/>
      <c r="AQ38" s="218"/>
      <c r="AR38" s="218"/>
      <c r="AS38" s="218"/>
      <c r="AT38" s="218"/>
      <c r="AU38" s="224">
        <f t="shared" si="8"/>
        <v>5202.9179999999997</v>
      </c>
      <c r="AV38" s="225">
        <f t="shared" si="9"/>
        <v>78149.952000000005</v>
      </c>
      <c r="AW38" s="226">
        <f t="shared" si="10"/>
        <v>937799.42400000012</v>
      </c>
    </row>
    <row r="39" spans="1:49" ht="20.25" x14ac:dyDescent="0.3">
      <c r="A39" s="53">
        <v>9</v>
      </c>
      <c r="B39" s="54" t="s">
        <v>100</v>
      </c>
      <c r="C39" s="55" t="s">
        <v>95</v>
      </c>
      <c r="D39" s="39" t="s">
        <v>98</v>
      </c>
      <c r="E39" s="56" t="s">
        <v>77</v>
      </c>
      <c r="F39" s="57" t="s">
        <v>101</v>
      </c>
      <c r="G39" s="56" t="s">
        <v>102</v>
      </c>
      <c r="H39" s="58">
        <v>4.1900000000000004</v>
      </c>
      <c r="I39" s="56">
        <f t="shared" si="1"/>
        <v>74150.430000000008</v>
      </c>
      <c r="J39" s="59">
        <v>2</v>
      </c>
      <c r="K39" s="56">
        <f t="shared" si="2"/>
        <v>148300.86000000002</v>
      </c>
      <c r="L39" s="263"/>
      <c r="M39" s="263"/>
      <c r="N39" s="264">
        <v>8</v>
      </c>
      <c r="O39" s="263"/>
      <c r="P39" s="263"/>
      <c r="Q39" s="264"/>
      <c r="R39" s="179">
        <f t="shared" si="3"/>
        <v>0</v>
      </c>
      <c r="S39" s="45">
        <f t="shared" si="4"/>
        <v>0</v>
      </c>
      <c r="T39" s="180">
        <f t="shared" si="5"/>
        <v>74150.430000000008</v>
      </c>
      <c r="U39" s="45">
        <f t="shared" si="6"/>
        <v>0</v>
      </c>
      <c r="V39" s="263"/>
      <c r="W39" s="45">
        <f t="shared" si="7"/>
        <v>74150.430000000008</v>
      </c>
      <c r="X39" s="263"/>
      <c r="Y39" s="263"/>
      <c r="Z39" s="264">
        <v>50</v>
      </c>
      <c r="AA39" s="44">
        <f>(Z39*17697/100)/16*N39</f>
        <v>4424.25</v>
      </c>
      <c r="AB39" s="264"/>
      <c r="AC39" s="263"/>
      <c r="AD39" s="263"/>
      <c r="AE39" s="263"/>
      <c r="AF39" s="264">
        <v>60</v>
      </c>
      <c r="AG39" s="45">
        <f>AF39*17697/100</f>
        <v>10618.2</v>
      </c>
      <c r="AH39" s="264"/>
      <c r="AI39" s="49">
        <f t="shared" ref="AI39" si="20">(17697*AH39/100)/16*Q39</f>
        <v>0</v>
      </c>
      <c r="AJ39" s="263"/>
      <c r="AK39" s="263"/>
      <c r="AL39" s="264">
        <v>30</v>
      </c>
      <c r="AM39" s="221">
        <f t="shared" si="14"/>
        <v>22245.129000000004</v>
      </c>
      <c r="AN39" s="263"/>
      <c r="AO39" s="263"/>
      <c r="AP39" s="263"/>
      <c r="AQ39" s="263"/>
      <c r="AR39" s="263"/>
      <c r="AS39" s="263"/>
      <c r="AT39" s="263"/>
      <c r="AU39" s="224">
        <f t="shared" si="8"/>
        <v>7415.0430000000006</v>
      </c>
      <c r="AV39" s="225">
        <f t="shared" si="9"/>
        <v>118853.05200000001</v>
      </c>
      <c r="AW39" s="226">
        <f t="shared" si="10"/>
        <v>1426236.6240000001</v>
      </c>
    </row>
    <row r="40" spans="1:49" ht="20.25" x14ac:dyDescent="0.25">
      <c r="A40" s="182">
        <v>10</v>
      </c>
      <c r="B40" s="181" t="s">
        <v>309</v>
      </c>
      <c r="C40" s="68" t="s">
        <v>103</v>
      </c>
      <c r="D40" s="176" t="s">
        <v>76</v>
      </c>
      <c r="E40" s="41" t="s">
        <v>77</v>
      </c>
      <c r="F40" s="113" t="s">
        <v>303</v>
      </c>
      <c r="G40" s="41" t="s">
        <v>78</v>
      </c>
      <c r="H40" s="184">
        <v>5.32</v>
      </c>
      <c r="I40" s="41">
        <f t="shared" si="1"/>
        <v>94148.040000000008</v>
      </c>
      <c r="J40" s="69">
        <v>2</v>
      </c>
      <c r="K40" s="41">
        <f t="shared" si="2"/>
        <v>188296.08000000002</v>
      </c>
      <c r="L40" s="265"/>
      <c r="M40" s="265"/>
      <c r="N40" s="266">
        <v>6</v>
      </c>
      <c r="O40" s="265"/>
      <c r="P40" s="265"/>
      <c r="Q40" s="266">
        <v>3</v>
      </c>
      <c r="R40" s="179">
        <f t="shared" si="3"/>
        <v>0</v>
      </c>
      <c r="S40" s="45">
        <f t="shared" si="4"/>
        <v>0</v>
      </c>
      <c r="T40" s="180">
        <f t="shared" si="5"/>
        <v>70611.03</v>
      </c>
      <c r="U40" s="45">
        <f t="shared" si="6"/>
        <v>0</v>
      </c>
      <c r="V40" s="265"/>
      <c r="W40" s="45">
        <f t="shared" si="7"/>
        <v>70611.03</v>
      </c>
      <c r="X40" s="265"/>
      <c r="Y40" s="265"/>
      <c r="Z40" s="266">
        <v>40</v>
      </c>
      <c r="AA40" s="45">
        <f t="shared" si="19"/>
        <v>2654.55</v>
      </c>
      <c r="AB40" s="265"/>
      <c r="AC40" s="265"/>
      <c r="AD40" s="265"/>
      <c r="AE40" s="265"/>
      <c r="AF40" s="265"/>
      <c r="AG40" s="265"/>
      <c r="AH40" s="266">
        <v>40</v>
      </c>
      <c r="AI40" s="45">
        <f>(17697*AH40/100)/16*Q40</f>
        <v>1327.2750000000001</v>
      </c>
      <c r="AJ40" s="265"/>
      <c r="AK40" s="265"/>
      <c r="AL40" s="266">
        <v>30</v>
      </c>
      <c r="AM40" s="221">
        <f t="shared" si="14"/>
        <v>21183.309000000001</v>
      </c>
      <c r="AN40" s="265"/>
      <c r="AO40" s="265"/>
      <c r="AP40" s="219">
        <f>K40*40/100/16*(M40+N40+O40)</f>
        <v>28244.412000000004</v>
      </c>
      <c r="AQ40" s="265"/>
      <c r="AR40" s="265"/>
      <c r="AS40" s="265"/>
      <c r="AT40" s="265"/>
      <c r="AU40" s="224">
        <f t="shared" si="8"/>
        <v>7061.1030000000001</v>
      </c>
      <c r="AV40" s="225">
        <f t="shared" si="9"/>
        <v>131081.679</v>
      </c>
      <c r="AW40" s="226">
        <f t="shared" si="10"/>
        <v>1572980.148</v>
      </c>
    </row>
    <row r="41" spans="1:49" ht="20.25" x14ac:dyDescent="0.3">
      <c r="A41" s="60">
        <v>11</v>
      </c>
      <c r="B41" s="52" t="s">
        <v>104</v>
      </c>
      <c r="C41" s="61" t="s">
        <v>103</v>
      </c>
      <c r="D41" s="61" t="s">
        <v>91</v>
      </c>
      <c r="E41" s="52" t="s">
        <v>77</v>
      </c>
      <c r="F41" s="61" t="s">
        <v>105</v>
      </c>
      <c r="G41" s="52" t="s">
        <v>93</v>
      </c>
      <c r="H41" s="62">
        <v>4.66</v>
      </c>
      <c r="I41" s="52">
        <f t="shared" si="1"/>
        <v>82468.02</v>
      </c>
      <c r="J41" s="63">
        <v>2</v>
      </c>
      <c r="K41" s="52">
        <f t="shared" si="2"/>
        <v>164936.04</v>
      </c>
      <c r="L41" s="267"/>
      <c r="M41" s="267"/>
      <c r="N41" s="267">
        <v>4</v>
      </c>
      <c r="O41" s="267">
        <v>3</v>
      </c>
      <c r="P41" s="267"/>
      <c r="Q41" s="267"/>
      <c r="R41" s="179">
        <f t="shared" si="3"/>
        <v>0</v>
      </c>
      <c r="S41" s="45">
        <f t="shared" si="4"/>
        <v>0</v>
      </c>
      <c r="T41" s="180">
        <f t="shared" si="5"/>
        <v>41234.01</v>
      </c>
      <c r="U41" s="45">
        <f t="shared" si="6"/>
        <v>30925.5075</v>
      </c>
      <c r="V41" s="267"/>
      <c r="W41" s="45">
        <f t="shared" si="7"/>
        <v>72159.517500000002</v>
      </c>
      <c r="X41" s="267"/>
      <c r="Y41" s="267"/>
      <c r="Z41" s="267">
        <v>40</v>
      </c>
      <c r="AA41" s="45">
        <f t="shared" si="19"/>
        <v>1769.7</v>
      </c>
      <c r="AB41" s="267">
        <v>20</v>
      </c>
      <c r="AC41" s="45">
        <f>(AB41*17697/100)/16*O41</f>
        <v>663.63750000000005</v>
      </c>
      <c r="AD41" s="267"/>
      <c r="AE41" s="64"/>
      <c r="AF41" s="267"/>
      <c r="AG41" s="267"/>
      <c r="AH41" s="267"/>
      <c r="AI41" s="64"/>
      <c r="AJ41" s="267"/>
      <c r="AK41" s="267"/>
      <c r="AL41" s="267">
        <v>30</v>
      </c>
      <c r="AM41" s="221">
        <f t="shared" si="14"/>
        <v>21647.855250000001</v>
      </c>
      <c r="AN41" s="258">
        <f>K41*30/100/16*(M41+N41+O41)</f>
        <v>21647.855250000001</v>
      </c>
      <c r="AO41" s="267"/>
      <c r="AP41" s="267"/>
      <c r="AQ41" s="256"/>
      <c r="AR41" s="267"/>
      <c r="AS41" s="267"/>
      <c r="AT41" s="267"/>
      <c r="AU41" s="224">
        <f t="shared" si="8"/>
        <v>7215.9517500000002</v>
      </c>
      <c r="AV41" s="225">
        <f t="shared" si="9"/>
        <v>125104.51725</v>
      </c>
      <c r="AW41" s="226">
        <f t="shared" si="10"/>
        <v>1501254.2069999999</v>
      </c>
    </row>
    <row r="42" spans="1:49" ht="20.25" x14ac:dyDescent="0.3">
      <c r="A42" s="182">
        <v>12</v>
      </c>
      <c r="B42" s="41" t="s">
        <v>106</v>
      </c>
      <c r="C42" s="68" t="s">
        <v>95</v>
      </c>
      <c r="D42" s="176" t="s">
        <v>76</v>
      </c>
      <c r="E42" s="41" t="s">
        <v>77</v>
      </c>
      <c r="F42" s="68" t="s">
        <v>96</v>
      </c>
      <c r="G42" s="41" t="s">
        <v>78</v>
      </c>
      <c r="H42" s="69">
        <v>5.24</v>
      </c>
      <c r="I42" s="41">
        <f t="shared" si="1"/>
        <v>92732.28</v>
      </c>
      <c r="J42" s="69">
        <v>2</v>
      </c>
      <c r="K42" s="41">
        <f t="shared" si="2"/>
        <v>185464.56</v>
      </c>
      <c r="L42" s="220"/>
      <c r="M42" s="220"/>
      <c r="N42" s="220">
        <v>17</v>
      </c>
      <c r="O42" s="220">
        <v>3</v>
      </c>
      <c r="P42" s="220"/>
      <c r="Q42" s="220">
        <v>12</v>
      </c>
      <c r="R42" s="179">
        <f t="shared" si="3"/>
        <v>0</v>
      </c>
      <c r="S42" s="45">
        <f t="shared" si="4"/>
        <v>0</v>
      </c>
      <c r="T42" s="180">
        <f t="shared" si="5"/>
        <v>197056.095</v>
      </c>
      <c r="U42" s="45">
        <f t="shared" si="6"/>
        <v>34774.604999999996</v>
      </c>
      <c r="V42" s="220"/>
      <c r="W42" s="45">
        <f t="shared" si="7"/>
        <v>231830.7</v>
      </c>
      <c r="X42" s="220"/>
      <c r="Y42" s="220"/>
      <c r="Z42" s="220">
        <v>50</v>
      </c>
      <c r="AA42" s="44">
        <f>(Z42*17697/100)/16*N42</f>
        <v>9401.53125</v>
      </c>
      <c r="AB42" s="220">
        <v>25</v>
      </c>
      <c r="AC42" s="45">
        <f>(AB42*17697/100)/16*O42</f>
        <v>829.546875</v>
      </c>
      <c r="AD42" s="220"/>
      <c r="AE42" s="45"/>
      <c r="AF42" s="220">
        <v>60</v>
      </c>
      <c r="AG42" s="45">
        <f>AF42*17697/100</f>
        <v>10618.2</v>
      </c>
      <c r="AH42" s="220">
        <v>40</v>
      </c>
      <c r="AI42" s="45">
        <f>(17697*AH42/100)/16*Q42</f>
        <v>5309.1</v>
      </c>
      <c r="AJ42" s="220"/>
      <c r="AK42" s="220"/>
      <c r="AL42" s="220">
        <v>30</v>
      </c>
      <c r="AM42" s="221">
        <f t="shared" si="14"/>
        <v>69549.209999999992</v>
      </c>
      <c r="AN42" s="220"/>
      <c r="AO42" s="220"/>
      <c r="AP42" s="219">
        <f t="shared" ref="AP42" si="21">K42*40/100/16*(M42+N42+O42)</f>
        <v>92732.280000000013</v>
      </c>
      <c r="AQ42" s="220"/>
      <c r="AR42" s="220"/>
      <c r="AS42" s="220"/>
      <c r="AT42" s="220"/>
      <c r="AU42" s="224">
        <f t="shared" si="8"/>
        <v>23183.07</v>
      </c>
      <c r="AV42" s="225">
        <f t="shared" si="9"/>
        <v>443453.63812500006</v>
      </c>
      <c r="AW42" s="226">
        <f t="shared" si="10"/>
        <v>5321443.6575000007</v>
      </c>
    </row>
    <row r="43" spans="1:49" ht="20.25" x14ac:dyDescent="0.25">
      <c r="A43" s="182"/>
      <c r="B43" s="41" t="s">
        <v>106</v>
      </c>
      <c r="C43" s="68" t="s">
        <v>95</v>
      </c>
      <c r="D43" s="176" t="s">
        <v>76</v>
      </c>
      <c r="E43" s="41" t="s">
        <v>77</v>
      </c>
      <c r="F43" s="68" t="s">
        <v>96</v>
      </c>
      <c r="G43" s="41" t="s">
        <v>78</v>
      </c>
      <c r="H43" s="69">
        <v>5.24</v>
      </c>
      <c r="I43" s="41">
        <f t="shared" ref="I43" si="22">H43*17697</f>
        <v>92732.28</v>
      </c>
      <c r="J43" s="206">
        <v>2.6</v>
      </c>
      <c r="K43" s="41">
        <f t="shared" si="2"/>
        <v>241103.92800000001</v>
      </c>
      <c r="L43" s="220">
        <v>2</v>
      </c>
      <c r="M43" s="220"/>
      <c r="N43" s="220"/>
      <c r="O43" s="220"/>
      <c r="P43" s="220"/>
      <c r="Q43" s="220"/>
      <c r="R43" s="179">
        <f t="shared" si="3"/>
        <v>20091.994000000002</v>
      </c>
      <c r="S43" s="45">
        <f t="shared" si="4"/>
        <v>0</v>
      </c>
      <c r="T43" s="180">
        <f t="shared" si="5"/>
        <v>0</v>
      </c>
      <c r="U43" s="45">
        <f t="shared" si="6"/>
        <v>0</v>
      </c>
      <c r="V43" s="220"/>
      <c r="W43" s="45">
        <f t="shared" si="7"/>
        <v>20091.994000000002</v>
      </c>
      <c r="X43" s="220"/>
      <c r="Y43" s="220"/>
      <c r="Z43" s="220"/>
      <c r="AA43" s="45"/>
      <c r="AB43" s="220"/>
      <c r="AC43" s="45"/>
      <c r="AD43" s="220"/>
      <c r="AE43" s="45"/>
      <c r="AF43" s="220"/>
      <c r="AG43" s="45"/>
      <c r="AH43" s="220"/>
      <c r="AI43" s="45"/>
      <c r="AJ43" s="220"/>
      <c r="AK43" s="220"/>
      <c r="AL43" s="220"/>
      <c r="AM43" s="220"/>
      <c r="AN43" s="220"/>
      <c r="AO43" s="268"/>
      <c r="AP43" s="219">
        <f>K43*40/100/24*L43</f>
        <v>8036.7976000000008</v>
      </c>
      <c r="AQ43" s="220"/>
      <c r="AR43" s="220"/>
      <c r="AS43" s="220"/>
      <c r="AT43" s="220"/>
      <c r="AU43" s="224">
        <f t="shared" si="8"/>
        <v>2009.1994000000004</v>
      </c>
      <c r="AV43" s="225">
        <f t="shared" si="9"/>
        <v>30137.991000000005</v>
      </c>
      <c r="AW43" s="226">
        <f t="shared" si="10"/>
        <v>361655.89200000005</v>
      </c>
    </row>
    <row r="44" spans="1:49" ht="20.25" x14ac:dyDescent="0.25">
      <c r="A44" s="182">
        <v>13</v>
      </c>
      <c r="B44" s="41" t="s">
        <v>107</v>
      </c>
      <c r="C44" s="68" t="s">
        <v>108</v>
      </c>
      <c r="D44" s="176" t="s">
        <v>68</v>
      </c>
      <c r="E44" s="41" t="s">
        <v>77</v>
      </c>
      <c r="F44" s="68" t="s">
        <v>109</v>
      </c>
      <c r="G44" s="41" t="s">
        <v>82</v>
      </c>
      <c r="H44" s="69">
        <v>5.12</v>
      </c>
      <c r="I44" s="41">
        <f t="shared" si="1"/>
        <v>90608.639999999999</v>
      </c>
      <c r="J44" s="69">
        <v>2</v>
      </c>
      <c r="K44" s="41">
        <f t="shared" si="2"/>
        <v>181217.28</v>
      </c>
      <c r="L44" s="220"/>
      <c r="M44" s="220"/>
      <c r="N44" s="220">
        <v>21</v>
      </c>
      <c r="O44" s="220">
        <v>2</v>
      </c>
      <c r="P44" s="220"/>
      <c r="Q44" s="220">
        <v>9</v>
      </c>
      <c r="R44" s="179">
        <f t="shared" si="3"/>
        <v>0</v>
      </c>
      <c r="S44" s="45">
        <f t="shared" si="4"/>
        <v>0</v>
      </c>
      <c r="T44" s="180">
        <f t="shared" si="5"/>
        <v>237847.67999999999</v>
      </c>
      <c r="U44" s="45">
        <f t="shared" si="6"/>
        <v>22652.16</v>
      </c>
      <c r="V44" s="220"/>
      <c r="W44" s="45">
        <f t="shared" si="7"/>
        <v>260499.84</v>
      </c>
      <c r="X44" s="220"/>
      <c r="Y44" s="220"/>
      <c r="Z44" s="220"/>
      <c r="AA44" s="220"/>
      <c r="AB44" s="220"/>
      <c r="AC44" s="220"/>
      <c r="AD44" s="220"/>
      <c r="AE44" s="45"/>
      <c r="AF44" s="220">
        <v>30</v>
      </c>
      <c r="AG44" s="45">
        <f>AF44*17697/100</f>
        <v>5309.1</v>
      </c>
      <c r="AH44" s="220">
        <v>40</v>
      </c>
      <c r="AI44" s="45">
        <f t="shared" ref="AI44:AI51" si="23">(17697*AH44/100)/16*Q44</f>
        <v>3981.8250000000003</v>
      </c>
      <c r="AJ44" s="220"/>
      <c r="AK44" s="220"/>
      <c r="AL44" s="220">
        <v>30</v>
      </c>
      <c r="AM44" s="221">
        <f t="shared" ref="AM44:AM59" si="24">(K44*AL44/100)/16*(M44+N44+O44)</f>
        <v>78149.952000000005</v>
      </c>
      <c r="AN44" s="244"/>
      <c r="AO44" s="219">
        <f>K44*35/100/16*(M44+N44+O44)</f>
        <v>91174.943999999989</v>
      </c>
      <c r="AP44" s="269"/>
      <c r="AQ44" s="220"/>
      <c r="AR44" s="220"/>
      <c r="AS44" s="220"/>
      <c r="AT44" s="220"/>
      <c r="AU44" s="224">
        <f t="shared" si="8"/>
        <v>26049.984</v>
      </c>
      <c r="AV44" s="225">
        <f t="shared" si="9"/>
        <v>465165.64499999996</v>
      </c>
      <c r="AW44" s="226">
        <f t="shared" si="10"/>
        <v>5581987.7399999993</v>
      </c>
    </row>
    <row r="45" spans="1:49" ht="20.25" x14ac:dyDescent="0.25">
      <c r="A45" s="182">
        <v>14</v>
      </c>
      <c r="B45" s="41" t="s">
        <v>110</v>
      </c>
      <c r="C45" s="68" t="s">
        <v>111</v>
      </c>
      <c r="D45" s="68" t="s">
        <v>98</v>
      </c>
      <c r="E45" s="41" t="s">
        <v>77</v>
      </c>
      <c r="F45" s="68" t="s">
        <v>112</v>
      </c>
      <c r="G45" s="41" t="s">
        <v>102</v>
      </c>
      <c r="H45" s="182">
        <v>4.1900000000000004</v>
      </c>
      <c r="I45" s="41">
        <f t="shared" si="1"/>
        <v>74150.430000000008</v>
      </c>
      <c r="J45" s="69">
        <v>2</v>
      </c>
      <c r="K45" s="41">
        <f t="shared" si="2"/>
        <v>148300.86000000002</v>
      </c>
      <c r="L45" s="220"/>
      <c r="M45" s="220"/>
      <c r="N45" s="220">
        <v>12</v>
      </c>
      <c r="O45" s="220">
        <v>2</v>
      </c>
      <c r="P45" s="220"/>
      <c r="Q45" s="220">
        <v>9</v>
      </c>
      <c r="R45" s="179">
        <f t="shared" si="3"/>
        <v>0</v>
      </c>
      <c r="S45" s="45">
        <f t="shared" si="4"/>
        <v>0</v>
      </c>
      <c r="T45" s="180">
        <f t="shared" si="5"/>
        <v>111225.64500000002</v>
      </c>
      <c r="U45" s="45">
        <f t="shared" si="6"/>
        <v>18537.607500000002</v>
      </c>
      <c r="V45" s="220"/>
      <c r="W45" s="45">
        <f t="shared" si="7"/>
        <v>129763.25250000002</v>
      </c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>
        <v>40</v>
      </c>
      <c r="AI45" s="45">
        <f t="shared" si="23"/>
        <v>3981.8250000000003</v>
      </c>
      <c r="AJ45" s="220"/>
      <c r="AK45" s="220"/>
      <c r="AL45" s="220">
        <v>30</v>
      </c>
      <c r="AM45" s="221">
        <f t="shared" si="24"/>
        <v>38928.975750000005</v>
      </c>
      <c r="AN45" s="220"/>
      <c r="AO45" s="249"/>
      <c r="AP45" s="220"/>
      <c r="AQ45" s="220"/>
      <c r="AR45" s="220"/>
      <c r="AS45" s="220"/>
      <c r="AT45" s="220">
        <v>17697</v>
      </c>
      <c r="AU45" s="224">
        <f t="shared" si="8"/>
        <v>12976.325250000002</v>
      </c>
      <c r="AV45" s="225">
        <f t="shared" si="9"/>
        <v>203347.37850000002</v>
      </c>
      <c r="AW45" s="226">
        <f t="shared" si="10"/>
        <v>2440168.5420000004</v>
      </c>
    </row>
    <row r="46" spans="1:49" ht="20.25" x14ac:dyDescent="0.25">
      <c r="A46" s="182">
        <v>15</v>
      </c>
      <c r="B46" s="41" t="s">
        <v>113</v>
      </c>
      <c r="C46" s="68" t="s">
        <v>114</v>
      </c>
      <c r="D46" s="68" t="s">
        <v>98</v>
      </c>
      <c r="E46" s="41" t="s">
        <v>77</v>
      </c>
      <c r="F46" s="68" t="s">
        <v>115</v>
      </c>
      <c r="G46" s="41" t="s">
        <v>102</v>
      </c>
      <c r="H46" s="69">
        <v>4.33</v>
      </c>
      <c r="I46" s="41">
        <f t="shared" si="1"/>
        <v>76628.009999999995</v>
      </c>
      <c r="J46" s="69">
        <v>2</v>
      </c>
      <c r="K46" s="41">
        <f t="shared" si="2"/>
        <v>153256.01999999999</v>
      </c>
      <c r="L46" s="220"/>
      <c r="M46" s="220">
        <v>19</v>
      </c>
      <c r="N46" s="220"/>
      <c r="O46" s="220"/>
      <c r="P46" s="220"/>
      <c r="Q46" s="220">
        <v>19</v>
      </c>
      <c r="R46" s="179">
        <f t="shared" si="3"/>
        <v>0</v>
      </c>
      <c r="S46" s="45">
        <f t="shared" si="4"/>
        <v>181991.52374999999</v>
      </c>
      <c r="T46" s="180">
        <f t="shared" si="5"/>
        <v>0</v>
      </c>
      <c r="U46" s="45">
        <f t="shared" si="6"/>
        <v>0</v>
      </c>
      <c r="V46" s="68"/>
      <c r="W46" s="45">
        <f t="shared" si="7"/>
        <v>181991.52374999999</v>
      </c>
      <c r="X46" s="180">
        <v>40</v>
      </c>
      <c r="Y46" s="45">
        <f>X46*17697/100</f>
        <v>7078.8</v>
      </c>
      <c r="Z46" s="41"/>
      <c r="AA46" s="182"/>
      <c r="AB46" s="41"/>
      <c r="AC46" s="185"/>
      <c r="AD46" s="220">
        <v>50</v>
      </c>
      <c r="AE46" s="45">
        <f>AD46*17697/100</f>
        <v>8848.5</v>
      </c>
      <c r="AF46" s="220"/>
      <c r="AG46" s="220"/>
      <c r="AH46" s="220">
        <v>40</v>
      </c>
      <c r="AI46" s="45">
        <f t="shared" si="23"/>
        <v>8406.0750000000007</v>
      </c>
      <c r="AJ46" s="220"/>
      <c r="AK46" s="220"/>
      <c r="AL46" s="220">
        <v>30</v>
      </c>
      <c r="AM46" s="221">
        <f t="shared" si="24"/>
        <v>54597.457124999994</v>
      </c>
      <c r="AN46" s="220"/>
      <c r="AO46" s="220"/>
      <c r="AP46" s="220"/>
      <c r="AQ46" s="220"/>
      <c r="AR46" s="220"/>
      <c r="AS46" s="220"/>
      <c r="AT46" s="220"/>
      <c r="AU46" s="224">
        <f t="shared" si="8"/>
        <v>18199.152374999998</v>
      </c>
      <c r="AV46" s="225">
        <f t="shared" si="9"/>
        <v>279121.50824999996</v>
      </c>
      <c r="AW46" s="226">
        <f t="shared" si="10"/>
        <v>3349458.0989999995</v>
      </c>
    </row>
    <row r="47" spans="1:49" ht="20.25" x14ac:dyDescent="0.3">
      <c r="A47" s="182">
        <v>16</v>
      </c>
      <c r="B47" s="41" t="s">
        <v>116</v>
      </c>
      <c r="C47" s="68" t="s">
        <v>117</v>
      </c>
      <c r="D47" s="176" t="s">
        <v>68</v>
      </c>
      <c r="E47" s="41" t="s">
        <v>77</v>
      </c>
      <c r="F47" s="68" t="s">
        <v>118</v>
      </c>
      <c r="G47" s="41" t="s">
        <v>82</v>
      </c>
      <c r="H47" s="69">
        <v>5.2</v>
      </c>
      <c r="I47" s="41">
        <f t="shared" si="1"/>
        <v>92024.400000000009</v>
      </c>
      <c r="J47" s="69">
        <v>2</v>
      </c>
      <c r="K47" s="41">
        <f t="shared" si="2"/>
        <v>184048.80000000002</v>
      </c>
      <c r="L47" s="186"/>
      <c r="M47" s="186">
        <v>4</v>
      </c>
      <c r="N47" s="186">
        <v>15</v>
      </c>
      <c r="O47" s="186">
        <v>4</v>
      </c>
      <c r="P47" s="186"/>
      <c r="Q47" s="186">
        <v>11</v>
      </c>
      <c r="R47" s="179">
        <f t="shared" si="3"/>
        <v>0</v>
      </c>
      <c r="S47" s="45">
        <f t="shared" si="4"/>
        <v>46012.200000000004</v>
      </c>
      <c r="T47" s="180">
        <f t="shared" si="5"/>
        <v>172545.75000000003</v>
      </c>
      <c r="U47" s="45">
        <f t="shared" si="6"/>
        <v>46012.200000000004</v>
      </c>
      <c r="V47" s="68"/>
      <c r="W47" s="45">
        <f t="shared" si="7"/>
        <v>264570.15000000002</v>
      </c>
      <c r="X47" s="186">
        <v>25</v>
      </c>
      <c r="Y47" s="41">
        <f>(X47*17697/100)/16*M47</f>
        <v>1106.0625</v>
      </c>
      <c r="Z47" s="186">
        <v>50</v>
      </c>
      <c r="AA47" s="44">
        <f>(Z47*17697/100)/16*N47</f>
        <v>8295.46875</v>
      </c>
      <c r="AB47" s="186">
        <v>25</v>
      </c>
      <c r="AC47" s="45">
        <f>(AB47*17697/100)/16*O47</f>
        <v>1106.0625</v>
      </c>
      <c r="AD47" s="186"/>
      <c r="AE47" s="41"/>
      <c r="AF47" s="186">
        <v>60</v>
      </c>
      <c r="AG47" s="45">
        <f t="shared" ref="AG47:AG50" si="25">AF47*17697/100</f>
        <v>10618.2</v>
      </c>
      <c r="AH47" s="186">
        <v>40</v>
      </c>
      <c r="AI47" s="45">
        <f t="shared" si="23"/>
        <v>4866.6750000000002</v>
      </c>
      <c r="AJ47" s="186"/>
      <c r="AK47" s="186"/>
      <c r="AL47" s="186">
        <v>30</v>
      </c>
      <c r="AM47" s="221">
        <f t="shared" si="24"/>
        <v>79371.045000000013</v>
      </c>
      <c r="AN47" s="186"/>
      <c r="AO47" s="219">
        <f>K47*35/100/16*(M47+N47+O47)</f>
        <v>92599.55250000002</v>
      </c>
      <c r="AP47" s="219"/>
      <c r="AQ47" s="186"/>
      <c r="AR47" s="186"/>
      <c r="AS47" s="186"/>
      <c r="AT47" s="186"/>
      <c r="AU47" s="224">
        <f t="shared" si="8"/>
        <v>26457.014999999999</v>
      </c>
      <c r="AV47" s="225">
        <f t="shared" si="9"/>
        <v>488990.23125000007</v>
      </c>
      <c r="AW47" s="226">
        <f t="shared" si="10"/>
        <v>5867882.7750000004</v>
      </c>
    </row>
    <row r="48" spans="1:49" ht="20.25" x14ac:dyDescent="0.3">
      <c r="A48" s="48"/>
      <c r="B48" s="41" t="s">
        <v>116</v>
      </c>
      <c r="C48" s="68" t="s">
        <v>117</v>
      </c>
      <c r="D48" s="176" t="s">
        <v>68</v>
      </c>
      <c r="E48" s="41" t="s">
        <v>77</v>
      </c>
      <c r="F48" s="68" t="s">
        <v>118</v>
      </c>
      <c r="G48" s="41" t="s">
        <v>82</v>
      </c>
      <c r="H48" s="69">
        <v>5.2</v>
      </c>
      <c r="I48" s="41">
        <f t="shared" ref="I48" si="26">H48*17697</f>
        <v>92024.400000000009</v>
      </c>
      <c r="J48" s="69">
        <v>2</v>
      </c>
      <c r="K48" s="41">
        <f t="shared" ref="K48" si="27">I48*J48</f>
        <v>184048.80000000002</v>
      </c>
      <c r="L48" s="232"/>
      <c r="M48" s="232"/>
      <c r="N48" s="232">
        <v>3</v>
      </c>
      <c r="O48" s="232"/>
      <c r="P48" s="232"/>
      <c r="Q48" s="232"/>
      <c r="R48" s="179">
        <f t="shared" si="3"/>
        <v>0</v>
      </c>
      <c r="S48" s="45">
        <f t="shared" si="4"/>
        <v>0</v>
      </c>
      <c r="T48" s="180">
        <f t="shared" si="5"/>
        <v>34509.15</v>
      </c>
      <c r="U48" s="45">
        <f t="shared" si="6"/>
        <v>0</v>
      </c>
      <c r="V48" s="232"/>
      <c r="W48" s="45">
        <f t="shared" si="7"/>
        <v>34509.15</v>
      </c>
      <c r="X48" s="232"/>
      <c r="Y48" s="232"/>
      <c r="Z48" s="232">
        <v>25</v>
      </c>
      <c r="AA48" s="44">
        <f>(Z48*17697/100)/16*N48</f>
        <v>829.546875</v>
      </c>
      <c r="AB48" s="232"/>
      <c r="AC48" s="67"/>
      <c r="AD48" s="232"/>
      <c r="AE48" s="232"/>
      <c r="AF48" s="232"/>
      <c r="AG48" s="44"/>
      <c r="AH48" s="232"/>
      <c r="AI48" s="44"/>
      <c r="AJ48" s="232"/>
      <c r="AK48" s="232"/>
      <c r="AL48" s="232">
        <v>30</v>
      </c>
      <c r="AM48" s="221">
        <f>(K48*AL48/100)/16*(M48+N48+O48)</f>
        <v>10352.745000000001</v>
      </c>
      <c r="AN48" s="270"/>
      <c r="AO48" s="219">
        <f>K48*35/100/16*(M48+N48+O48)</f>
        <v>12078.202500000001</v>
      </c>
      <c r="AP48" s="219"/>
      <c r="AQ48" s="232"/>
      <c r="AR48" s="232"/>
      <c r="AS48" s="232"/>
      <c r="AT48" s="232"/>
      <c r="AU48" s="224">
        <f t="shared" si="8"/>
        <v>3450.915</v>
      </c>
      <c r="AV48" s="225">
        <f t="shared" si="9"/>
        <v>61220.559375000004</v>
      </c>
      <c r="AW48" s="226">
        <f t="shared" si="10"/>
        <v>734646.71250000002</v>
      </c>
    </row>
    <row r="49" spans="1:49" ht="20.25" x14ac:dyDescent="0.25">
      <c r="A49" s="182">
        <v>17</v>
      </c>
      <c r="B49" s="41" t="s">
        <v>119</v>
      </c>
      <c r="C49" s="113" t="s">
        <v>120</v>
      </c>
      <c r="D49" s="176" t="s">
        <v>76</v>
      </c>
      <c r="E49" s="41" t="s">
        <v>77</v>
      </c>
      <c r="F49" s="68" t="s">
        <v>315</v>
      </c>
      <c r="G49" s="41" t="s">
        <v>78</v>
      </c>
      <c r="H49" s="69">
        <v>5.41</v>
      </c>
      <c r="I49" s="41">
        <f t="shared" si="1"/>
        <v>95740.77</v>
      </c>
      <c r="J49" s="69">
        <v>2</v>
      </c>
      <c r="K49" s="41">
        <f t="shared" si="2"/>
        <v>191481.54</v>
      </c>
      <c r="L49" s="186"/>
      <c r="M49" s="186"/>
      <c r="N49" s="186">
        <v>18</v>
      </c>
      <c r="O49" s="186">
        <v>2</v>
      </c>
      <c r="P49" s="186"/>
      <c r="Q49" s="186">
        <v>8</v>
      </c>
      <c r="R49" s="179">
        <f t="shared" si="3"/>
        <v>0</v>
      </c>
      <c r="S49" s="45">
        <f t="shared" si="4"/>
        <v>0</v>
      </c>
      <c r="T49" s="180">
        <f t="shared" si="5"/>
        <v>215416.73250000001</v>
      </c>
      <c r="U49" s="45">
        <f t="shared" si="6"/>
        <v>23935.192500000001</v>
      </c>
      <c r="V49" s="186"/>
      <c r="W49" s="45">
        <f t="shared" si="7"/>
        <v>239351.92500000002</v>
      </c>
      <c r="X49" s="186"/>
      <c r="Y49" s="186"/>
      <c r="Z49" s="186"/>
      <c r="AA49" s="186"/>
      <c r="AB49" s="186"/>
      <c r="AC49" s="186"/>
      <c r="AD49" s="186"/>
      <c r="AE49" s="186"/>
      <c r="AF49" s="186">
        <v>30</v>
      </c>
      <c r="AG49" s="45">
        <f t="shared" si="25"/>
        <v>5309.1</v>
      </c>
      <c r="AH49" s="186">
        <v>40</v>
      </c>
      <c r="AI49" s="45">
        <f t="shared" si="23"/>
        <v>3539.4</v>
      </c>
      <c r="AJ49" s="186"/>
      <c r="AK49" s="186"/>
      <c r="AL49" s="186">
        <v>30</v>
      </c>
      <c r="AM49" s="221">
        <f t="shared" si="24"/>
        <v>71805.577499999999</v>
      </c>
      <c r="AN49" s="186"/>
      <c r="AO49" s="186"/>
      <c r="AP49" s="219">
        <f t="shared" ref="AP49" si="28">K49*40/100/16*(M49+N49+O49)</f>
        <v>95740.770000000019</v>
      </c>
      <c r="AQ49" s="186"/>
      <c r="AR49" s="186"/>
      <c r="AS49" s="186"/>
      <c r="AT49" s="186"/>
      <c r="AU49" s="224">
        <f t="shared" si="8"/>
        <v>23935.192500000001</v>
      </c>
      <c r="AV49" s="225">
        <f t="shared" si="9"/>
        <v>439681.96500000003</v>
      </c>
      <c r="AW49" s="226">
        <f t="shared" si="10"/>
        <v>5276183.58</v>
      </c>
    </row>
    <row r="50" spans="1:49" ht="20.25" x14ac:dyDescent="0.3">
      <c r="A50" s="48">
        <v>18</v>
      </c>
      <c r="B50" s="36" t="s">
        <v>121</v>
      </c>
      <c r="C50" s="39" t="s">
        <v>122</v>
      </c>
      <c r="D50" s="39" t="s">
        <v>91</v>
      </c>
      <c r="E50" s="36" t="s">
        <v>77</v>
      </c>
      <c r="F50" s="39" t="s">
        <v>314</v>
      </c>
      <c r="G50" s="36" t="s">
        <v>93</v>
      </c>
      <c r="H50" s="40">
        <v>5.08</v>
      </c>
      <c r="I50" s="36">
        <f t="shared" si="1"/>
        <v>89900.76</v>
      </c>
      <c r="J50" s="40">
        <v>2</v>
      </c>
      <c r="K50" s="36">
        <f t="shared" si="2"/>
        <v>179801.52</v>
      </c>
      <c r="L50" s="232"/>
      <c r="M50" s="232"/>
      <c r="N50" s="232">
        <v>12</v>
      </c>
      <c r="O50" s="232">
        <v>3</v>
      </c>
      <c r="P50" s="232"/>
      <c r="Q50" s="232">
        <v>4</v>
      </c>
      <c r="R50" s="179">
        <f t="shared" si="3"/>
        <v>0</v>
      </c>
      <c r="S50" s="45">
        <f t="shared" si="4"/>
        <v>0</v>
      </c>
      <c r="T50" s="180">
        <f t="shared" si="5"/>
        <v>134851.13999999998</v>
      </c>
      <c r="U50" s="45">
        <f t="shared" si="6"/>
        <v>33712.784999999996</v>
      </c>
      <c r="V50" s="232"/>
      <c r="W50" s="45">
        <f t="shared" si="7"/>
        <v>168563.92499999999</v>
      </c>
      <c r="X50" s="232"/>
      <c r="Y50" s="232"/>
      <c r="Z50" s="232"/>
      <c r="AA50" s="232"/>
      <c r="AB50" s="232"/>
      <c r="AC50" s="232"/>
      <c r="AD50" s="232"/>
      <c r="AE50" s="232"/>
      <c r="AF50" s="232">
        <v>60</v>
      </c>
      <c r="AG50" s="45">
        <f t="shared" si="25"/>
        <v>10618.2</v>
      </c>
      <c r="AH50" s="232">
        <v>40</v>
      </c>
      <c r="AI50" s="45">
        <f t="shared" si="23"/>
        <v>1769.7</v>
      </c>
      <c r="AJ50" s="232"/>
      <c r="AK50" s="232"/>
      <c r="AL50" s="232">
        <v>30</v>
      </c>
      <c r="AM50" s="221">
        <f t="shared" si="24"/>
        <v>50569.177499999998</v>
      </c>
      <c r="AN50" s="258">
        <f>K50*30/100/16*(M50+N50+O50)</f>
        <v>50569.177499999998</v>
      </c>
      <c r="AO50" s="232"/>
      <c r="AP50" s="232"/>
      <c r="AQ50" s="232"/>
      <c r="AR50" s="232"/>
      <c r="AS50" s="232"/>
      <c r="AT50" s="232"/>
      <c r="AU50" s="224">
        <f t="shared" si="8"/>
        <v>16856.392500000002</v>
      </c>
      <c r="AV50" s="225">
        <f t="shared" si="9"/>
        <v>298946.57250000001</v>
      </c>
      <c r="AW50" s="226">
        <f t="shared" si="10"/>
        <v>3587358.87</v>
      </c>
    </row>
    <row r="51" spans="1:49" ht="20.25" x14ac:dyDescent="0.3">
      <c r="A51" s="48"/>
      <c r="B51" s="36" t="s">
        <v>123</v>
      </c>
      <c r="C51" s="39" t="s">
        <v>108</v>
      </c>
      <c r="D51" s="39" t="s">
        <v>98</v>
      </c>
      <c r="E51" s="36" t="s">
        <v>77</v>
      </c>
      <c r="F51" s="39" t="s">
        <v>314</v>
      </c>
      <c r="G51" s="36" t="s">
        <v>102</v>
      </c>
      <c r="H51" s="40">
        <v>4.67</v>
      </c>
      <c r="I51" s="36">
        <f t="shared" si="1"/>
        <v>82644.990000000005</v>
      </c>
      <c r="J51" s="40">
        <v>2</v>
      </c>
      <c r="K51" s="36">
        <f t="shared" si="2"/>
        <v>165289.98000000001</v>
      </c>
      <c r="L51" s="232"/>
      <c r="M51" s="232"/>
      <c r="N51" s="232">
        <v>9</v>
      </c>
      <c r="O51" s="232"/>
      <c r="P51" s="232"/>
      <c r="Q51" s="232">
        <v>6</v>
      </c>
      <c r="R51" s="179">
        <f t="shared" si="3"/>
        <v>0</v>
      </c>
      <c r="S51" s="45">
        <f t="shared" si="4"/>
        <v>0</v>
      </c>
      <c r="T51" s="180">
        <f t="shared" si="5"/>
        <v>92975.613750000004</v>
      </c>
      <c r="U51" s="45">
        <f t="shared" si="6"/>
        <v>0</v>
      </c>
      <c r="V51" s="232"/>
      <c r="W51" s="45">
        <f t="shared" si="7"/>
        <v>92975.613750000004</v>
      </c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>
        <v>40</v>
      </c>
      <c r="AI51" s="45">
        <f t="shared" si="23"/>
        <v>2654.55</v>
      </c>
      <c r="AJ51" s="232"/>
      <c r="AK51" s="232"/>
      <c r="AL51" s="232">
        <v>30</v>
      </c>
      <c r="AM51" s="221">
        <f t="shared" si="24"/>
        <v>27892.684125000003</v>
      </c>
      <c r="AN51" s="232"/>
      <c r="AO51" s="232"/>
      <c r="AP51" s="232"/>
      <c r="AQ51" s="232"/>
      <c r="AR51" s="232"/>
      <c r="AS51" s="232"/>
      <c r="AT51" s="232"/>
      <c r="AU51" s="224">
        <f t="shared" si="8"/>
        <v>9297.5613750000011</v>
      </c>
      <c r="AV51" s="225">
        <f t="shared" si="9"/>
        <v>132820.40925</v>
      </c>
      <c r="AW51" s="226">
        <f t="shared" si="10"/>
        <v>1593844.9109999998</v>
      </c>
    </row>
    <row r="52" spans="1:49" ht="20.25" x14ac:dyDescent="0.25">
      <c r="A52" s="182">
        <v>19</v>
      </c>
      <c r="B52" s="41" t="s">
        <v>124</v>
      </c>
      <c r="C52" s="113" t="s">
        <v>67</v>
      </c>
      <c r="D52" s="176" t="s">
        <v>68</v>
      </c>
      <c r="E52" s="41" t="s">
        <v>77</v>
      </c>
      <c r="F52" s="68" t="s">
        <v>125</v>
      </c>
      <c r="G52" s="41" t="s">
        <v>82</v>
      </c>
      <c r="H52" s="69">
        <v>5.12</v>
      </c>
      <c r="I52" s="41">
        <f t="shared" si="1"/>
        <v>90608.639999999999</v>
      </c>
      <c r="J52" s="69">
        <v>2</v>
      </c>
      <c r="K52" s="41">
        <f t="shared" si="2"/>
        <v>181217.28</v>
      </c>
      <c r="L52" s="220"/>
      <c r="M52" s="220">
        <v>17</v>
      </c>
      <c r="N52" s="220"/>
      <c r="O52" s="220"/>
      <c r="P52" s="220"/>
      <c r="Q52" s="220"/>
      <c r="R52" s="179">
        <f t="shared" si="3"/>
        <v>0</v>
      </c>
      <c r="S52" s="45">
        <f t="shared" si="4"/>
        <v>192543.35999999999</v>
      </c>
      <c r="T52" s="180">
        <f t="shared" si="5"/>
        <v>0</v>
      </c>
      <c r="U52" s="45">
        <f t="shared" si="6"/>
        <v>0</v>
      </c>
      <c r="V52" s="220"/>
      <c r="W52" s="45">
        <f t="shared" si="7"/>
        <v>192543.35999999999</v>
      </c>
      <c r="X52" s="220">
        <v>40</v>
      </c>
      <c r="Y52" s="45">
        <f t="shared" ref="Y52:Y54" si="29">X52*17697/100</f>
        <v>7078.8</v>
      </c>
      <c r="Z52" s="220"/>
      <c r="AA52" s="220"/>
      <c r="AB52" s="220"/>
      <c r="AC52" s="220"/>
      <c r="AD52" s="220">
        <v>50</v>
      </c>
      <c r="AE52" s="45">
        <f>AD52*17697/100</f>
        <v>8848.5</v>
      </c>
      <c r="AF52" s="220"/>
      <c r="AG52" s="220"/>
      <c r="AH52" s="220"/>
      <c r="AI52" s="220"/>
      <c r="AJ52" s="220"/>
      <c r="AK52" s="220"/>
      <c r="AL52" s="220">
        <v>30</v>
      </c>
      <c r="AM52" s="221">
        <f t="shared" si="24"/>
        <v>57763.008000000002</v>
      </c>
      <c r="AN52" s="244"/>
      <c r="AO52" s="219">
        <f>K52*35/100/16*(M52+N52+O52)</f>
        <v>67390.175999999992</v>
      </c>
      <c r="AP52" s="269"/>
      <c r="AQ52" s="220"/>
      <c r="AR52" s="220"/>
      <c r="AS52" s="220"/>
      <c r="AT52" s="220"/>
      <c r="AU52" s="224">
        <f t="shared" si="8"/>
        <v>19254.335999999999</v>
      </c>
      <c r="AV52" s="225">
        <f t="shared" si="9"/>
        <v>352878.17999999993</v>
      </c>
      <c r="AW52" s="226">
        <f t="shared" si="10"/>
        <v>4234538.1599999992</v>
      </c>
    </row>
    <row r="53" spans="1:49" ht="20.25" x14ac:dyDescent="0.3">
      <c r="A53" s="48">
        <v>20</v>
      </c>
      <c r="B53" s="36" t="s">
        <v>126</v>
      </c>
      <c r="C53" s="37" t="s">
        <v>67</v>
      </c>
      <c r="D53" s="39" t="s">
        <v>91</v>
      </c>
      <c r="E53" s="36" t="s">
        <v>77</v>
      </c>
      <c r="F53" s="65" t="s">
        <v>127</v>
      </c>
      <c r="G53" s="36" t="s">
        <v>93</v>
      </c>
      <c r="H53" s="40">
        <v>4.66</v>
      </c>
      <c r="I53" s="36">
        <f t="shared" si="1"/>
        <v>82468.02</v>
      </c>
      <c r="J53" s="40">
        <v>2</v>
      </c>
      <c r="K53" s="36">
        <f t="shared" si="2"/>
        <v>164936.04</v>
      </c>
      <c r="L53" s="232"/>
      <c r="M53" s="232">
        <v>19</v>
      </c>
      <c r="N53" s="232"/>
      <c r="O53" s="232"/>
      <c r="P53" s="232"/>
      <c r="Q53" s="232">
        <v>19</v>
      </c>
      <c r="R53" s="179">
        <f t="shared" si="3"/>
        <v>0</v>
      </c>
      <c r="S53" s="45">
        <f t="shared" si="4"/>
        <v>195861.54750000002</v>
      </c>
      <c r="T53" s="180">
        <f t="shared" si="5"/>
        <v>0</v>
      </c>
      <c r="U53" s="45">
        <f t="shared" si="6"/>
        <v>0</v>
      </c>
      <c r="V53" s="232"/>
      <c r="W53" s="45">
        <f t="shared" si="7"/>
        <v>195861.54750000002</v>
      </c>
      <c r="X53" s="232">
        <v>40</v>
      </c>
      <c r="Y53" s="45">
        <f t="shared" si="29"/>
        <v>7078.8</v>
      </c>
      <c r="Z53" s="232"/>
      <c r="AA53" s="232"/>
      <c r="AB53" s="232"/>
      <c r="AC53" s="232"/>
      <c r="AD53" s="232">
        <v>50</v>
      </c>
      <c r="AE53" s="44">
        <f>AD53*17697/100</f>
        <v>8848.5</v>
      </c>
      <c r="AF53" s="232"/>
      <c r="AG53" s="232"/>
      <c r="AH53" s="232">
        <v>40</v>
      </c>
      <c r="AI53" s="45">
        <f>(17697*AH53/100)/16*Q53</f>
        <v>8406.0750000000007</v>
      </c>
      <c r="AJ53" s="232"/>
      <c r="AK53" s="232"/>
      <c r="AL53" s="232">
        <v>30</v>
      </c>
      <c r="AM53" s="221">
        <f t="shared" si="24"/>
        <v>58758.464250000005</v>
      </c>
      <c r="AN53" s="258">
        <f t="shared" ref="AN53:AN54" si="30">K53*30/100/16*(M53+N53+O53)</f>
        <v>58758.464250000005</v>
      </c>
      <c r="AO53" s="267"/>
      <c r="AP53" s="232"/>
      <c r="AQ53" s="232"/>
      <c r="AR53" s="232"/>
      <c r="AS53" s="232"/>
      <c r="AT53" s="232"/>
      <c r="AU53" s="224">
        <f t="shared" si="8"/>
        <v>19586.154750000002</v>
      </c>
      <c r="AV53" s="225">
        <f t="shared" si="9"/>
        <v>357298.00575000001</v>
      </c>
      <c r="AW53" s="226">
        <f t="shared" si="10"/>
        <v>4287576.0690000001</v>
      </c>
    </row>
    <row r="54" spans="1:49" ht="20.25" x14ac:dyDescent="0.3">
      <c r="A54" s="48">
        <v>21</v>
      </c>
      <c r="B54" s="36" t="s">
        <v>128</v>
      </c>
      <c r="C54" s="37" t="s">
        <v>67</v>
      </c>
      <c r="D54" s="39" t="s">
        <v>91</v>
      </c>
      <c r="E54" s="36" t="s">
        <v>77</v>
      </c>
      <c r="F54" s="65" t="s">
        <v>129</v>
      </c>
      <c r="G54" s="36" t="s">
        <v>93</v>
      </c>
      <c r="H54" s="40">
        <v>4.59</v>
      </c>
      <c r="I54" s="36">
        <f t="shared" si="1"/>
        <v>81229.23</v>
      </c>
      <c r="J54" s="40">
        <v>2</v>
      </c>
      <c r="K54" s="36">
        <f t="shared" si="2"/>
        <v>162458.46</v>
      </c>
      <c r="L54" s="232"/>
      <c r="M54" s="232">
        <v>19</v>
      </c>
      <c r="N54" s="232"/>
      <c r="O54" s="232"/>
      <c r="P54" s="232"/>
      <c r="Q54" s="232"/>
      <c r="R54" s="179">
        <f t="shared" si="3"/>
        <v>0</v>
      </c>
      <c r="S54" s="45">
        <f t="shared" si="4"/>
        <v>192919.42124999998</v>
      </c>
      <c r="T54" s="180">
        <f t="shared" si="5"/>
        <v>0</v>
      </c>
      <c r="U54" s="45">
        <f t="shared" si="6"/>
        <v>0</v>
      </c>
      <c r="V54" s="232"/>
      <c r="W54" s="45">
        <f t="shared" si="7"/>
        <v>192919.42124999998</v>
      </c>
      <c r="X54" s="232">
        <v>40</v>
      </c>
      <c r="Y54" s="45">
        <f t="shared" si="29"/>
        <v>7078.8</v>
      </c>
      <c r="Z54" s="232"/>
      <c r="AA54" s="232"/>
      <c r="AB54" s="232"/>
      <c r="AC54" s="232"/>
      <c r="AD54" s="232">
        <v>50</v>
      </c>
      <c r="AE54" s="44">
        <f>AD54*17697/100</f>
        <v>8848.5</v>
      </c>
      <c r="AF54" s="232"/>
      <c r="AG54" s="232"/>
      <c r="AH54" s="232"/>
      <c r="AI54" s="232"/>
      <c r="AJ54" s="232"/>
      <c r="AK54" s="232"/>
      <c r="AL54" s="232">
        <v>30</v>
      </c>
      <c r="AM54" s="221">
        <f t="shared" si="24"/>
        <v>57875.826375000004</v>
      </c>
      <c r="AN54" s="258">
        <f t="shared" si="30"/>
        <v>57875.826375000004</v>
      </c>
      <c r="AO54" s="232"/>
      <c r="AP54" s="232"/>
      <c r="AQ54" s="232"/>
      <c r="AR54" s="232"/>
      <c r="AS54" s="232"/>
      <c r="AT54" s="232"/>
      <c r="AU54" s="224">
        <f t="shared" si="8"/>
        <v>19291.942124999998</v>
      </c>
      <c r="AV54" s="225">
        <f t="shared" si="9"/>
        <v>343890.31612500001</v>
      </c>
      <c r="AW54" s="226">
        <f t="shared" si="10"/>
        <v>4126683.7935000001</v>
      </c>
    </row>
    <row r="55" spans="1:49" ht="20.25" x14ac:dyDescent="0.25">
      <c r="A55" s="182">
        <v>22</v>
      </c>
      <c r="B55" s="41" t="s">
        <v>130</v>
      </c>
      <c r="C55" s="68" t="s">
        <v>75</v>
      </c>
      <c r="D55" s="176" t="s">
        <v>98</v>
      </c>
      <c r="E55" s="41" t="s">
        <v>77</v>
      </c>
      <c r="F55" s="68" t="s">
        <v>131</v>
      </c>
      <c r="G55" s="41" t="s">
        <v>102</v>
      </c>
      <c r="H55" s="69">
        <v>4.2300000000000004</v>
      </c>
      <c r="I55" s="41">
        <f t="shared" si="1"/>
        <v>74858.310000000012</v>
      </c>
      <c r="J55" s="69">
        <v>2</v>
      </c>
      <c r="K55" s="41">
        <f t="shared" si="2"/>
        <v>149716.62000000002</v>
      </c>
      <c r="L55" s="220"/>
      <c r="M55" s="220">
        <v>6</v>
      </c>
      <c r="N55" s="220">
        <v>9</v>
      </c>
      <c r="O55" s="220">
        <v>3</v>
      </c>
      <c r="P55" s="220"/>
      <c r="Q55" s="220">
        <v>15</v>
      </c>
      <c r="R55" s="179">
        <f t="shared" si="3"/>
        <v>0</v>
      </c>
      <c r="S55" s="45">
        <f t="shared" si="4"/>
        <v>56143.732500000013</v>
      </c>
      <c r="T55" s="180">
        <f t="shared" si="5"/>
        <v>84215.598750000019</v>
      </c>
      <c r="U55" s="45">
        <f t="shared" si="6"/>
        <v>28071.866250000006</v>
      </c>
      <c r="V55" s="220"/>
      <c r="W55" s="45">
        <f t="shared" si="7"/>
        <v>168431.19750000007</v>
      </c>
      <c r="X55" s="220"/>
      <c r="Y55" s="220"/>
      <c r="Z55" s="220">
        <v>40</v>
      </c>
      <c r="AA55" s="45">
        <f>(Z55*17697/100)/16*N55</f>
        <v>3981.8250000000003</v>
      </c>
      <c r="AB55" s="220">
        <v>20</v>
      </c>
      <c r="AC55" s="45">
        <f>(AB55*17697/100)/16*O55</f>
        <v>663.63750000000005</v>
      </c>
      <c r="AD55" s="220"/>
      <c r="AE55" s="220"/>
      <c r="AF55" s="220"/>
      <c r="AG55" s="220"/>
      <c r="AH55" s="220">
        <v>40</v>
      </c>
      <c r="AI55" s="45">
        <f>(17697*AH55/100)/16*Q55</f>
        <v>6636.375</v>
      </c>
      <c r="AJ55" s="220"/>
      <c r="AK55" s="220"/>
      <c r="AL55" s="220">
        <v>30</v>
      </c>
      <c r="AM55" s="221">
        <f t="shared" si="24"/>
        <v>50529.359250000009</v>
      </c>
      <c r="AN55" s="220"/>
      <c r="AO55" s="220"/>
      <c r="AP55" s="220"/>
      <c r="AQ55" s="220"/>
      <c r="AR55" s="220"/>
      <c r="AS55" s="220"/>
      <c r="AT55" s="220"/>
      <c r="AU55" s="224">
        <f t="shared" si="8"/>
        <v>16843.119750000005</v>
      </c>
      <c r="AV55" s="225">
        <f t="shared" si="9"/>
        <v>247085.51400000011</v>
      </c>
      <c r="AW55" s="226">
        <f t="shared" si="10"/>
        <v>2965026.1680000015</v>
      </c>
    </row>
    <row r="56" spans="1:49" ht="20.25" x14ac:dyDescent="0.25">
      <c r="A56" s="182"/>
      <c r="B56" s="41" t="s">
        <v>130</v>
      </c>
      <c r="C56" s="68" t="s">
        <v>75</v>
      </c>
      <c r="D56" s="176" t="s">
        <v>98</v>
      </c>
      <c r="E56" s="41" t="s">
        <v>77</v>
      </c>
      <c r="F56" s="68" t="s">
        <v>131</v>
      </c>
      <c r="G56" s="41" t="s">
        <v>102</v>
      </c>
      <c r="H56" s="69">
        <v>4.2300000000000004</v>
      </c>
      <c r="I56" s="41">
        <f t="shared" ref="I56" si="31">H56*17697</f>
        <v>74858.310000000012</v>
      </c>
      <c r="J56" s="69">
        <v>2</v>
      </c>
      <c r="K56" s="41">
        <f t="shared" ref="K56" si="32">I56*J56</f>
        <v>149716.62000000002</v>
      </c>
      <c r="L56" s="220"/>
      <c r="M56" s="220"/>
      <c r="N56" s="220">
        <v>3</v>
      </c>
      <c r="O56" s="220"/>
      <c r="P56" s="220"/>
      <c r="Q56" s="220"/>
      <c r="R56" s="179">
        <f t="shared" si="3"/>
        <v>0</v>
      </c>
      <c r="S56" s="45">
        <f t="shared" si="4"/>
        <v>0</v>
      </c>
      <c r="T56" s="180">
        <f t="shared" si="5"/>
        <v>28071.866250000006</v>
      </c>
      <c r="U56" s="45">
        <f t="shared" si="6"/>
        <v>0</v>
      </c>
      <c r="V56" s="220"/>
      <c r="W56" s="45">
        <f t="shared" si="7"/>
        <v>28071.866250000006</v>
      </c>
      <c r="X56" s="220"/>
      <c r="Y56" s="45"/>
      <c r="Z56" s="220">
        <v>20</v>
      </c>
      <c r="AA56" s="45">
        <f>(Z56*17697/100)/16*N56</f>
        <v>663.63750000000005</v>
      </c>
      <c r="AB56" s="220"/>
      <c r="AC56" s="220"/>
      <c r="AD56" s="220"/>
      <c r="AE56" s="45"/>
      <c r="AF56" s="220"/>
      <c r="AG56" s="220"/>
      <c r="AH56" s="220"/>
      <c r="AI56" s="220"/>
      <c r="AJ56" s="220"/>
      <c r="AK56" s="220"/>
      <c r="AL56" s="220">
        <v>30</v>
      </c>
      <c r="AM56" s="221">
        <f>(K56*AL56/100)/16*(M56+N56+O56)</f>
        <v>8421.5598750000008</v>
      </c>
      <c r="AN56" s="268"/>
      <c r="AO56" s="222"/>
      <c r="AP56" s="220"/>
      <c r="AQ56" s="220"/>
      <c r="AR56" s="220"/>
      <c r="AS56" s="220"/>
      <c r="AT56" s="220"/>
      <c r="AU56" s="224">
        <f t="shared" si="8"/>
        <v>2807.1866250000007</v>
      </c>
      <c r="AV56" s="225">
        <f t="shared" si="9"/>
        <v>39964.250250000012</v>
      </c>
      <c r="AW56" s="226">
        <f t="shared" si="10"/>
        <v>479571.00300000014</v>
      </c>
    </row>
    <row r="57" spans="1:49" ht="20.25" x14ac:dyDescent="0.25">
      <c r="A57" s="182">
        <v>23</v>
      </c>
      <c r="B57" s="41" t="s">
        <v>132</v>
      </c>
      <c r="C57" s="113" t="s">
        <v>67</v>
      </c>
      <c r="D57" s="176" t="s">
        <v>68</v>
      </c>
      <c r="E57" s="41" t="s">
        <v>77</v>
      </c>
      <c r="F57" s="68" t="s">
        <v>133</v>
      </c>
      <c r="G57" s="41" t="s">
        <v>82</v>
      </c>
      <c r="H57" s="69">
        <v>5.12</v>
      </c>
      <c r="I57" s="41">
        <f t="shared" si="1"/>
        <v>90608.639999999999</v>
      </c>
      <c r="J57" s="69">
        <v>2</v>
      </c>
      <c r="K57" s="41">
        <f t="shared" si="2"/>
        <v>181217.28</v>
      </c>
      <c r="L57" s="220"/>
      <c r="M57" s="220">
        <v>18</v>
      </c>
      <c r="N57" s="220"/>
      <c r="O57" s="220"/>
      <c r="P57" s="220"/>
      <c r="Q57" s="220"/>
      <c r="R57" s="179">
        <f t="shared" si="3"/>
        <v>0</v>
      </c>
      <c r="S57" s="45">
        <f t="shared" si="4"/>
        <v>203869.44</v>
      </c>
      <c r="T57" s="180">
        <f t="shared" si="5"/>
        <v>0</v>
      </c>
      <c r="U57" s="45">
        <f t="shared" si="6"/>
        <v>0</v>
      </c>
      <c r="V57" s="220"/>
      <c r="W57" s="45">
        <f t="shared" si="7"/>
        <v>203869.44</v>
      </c>
      <c r="X57" s="220">
        <v>40</v>
      </c>
      <c r="Y57" s="45">
        <f>X57*17697/100</f>
        <v>7078.8</v>
      </c>
      <c r="Z57" s="220"/>
      <c r="AA57" s="220"/>
      <c r="AB57" s="220"/>
      <c r="AC57" s="220"/>
      <c r="AD57" s="220">
        <v>50</v>
      </c>
      <c r="AE57" s="45">
        <f>AD57*17697/100</f>
        <v>8848.5</v>
      </c>
      <c r="AF57" s="220"/>
      <c r="AG57" s="220"/>
      <c r="AH57" s="220"/>
      <c r="AI57" s="220"/>
      <c r="AJ57" s="220"/>
      <c r="AK57" s="220"/>
      <c r="AL57" s="220">
        <v>30</v>
      </c>
      <c r="AM57" s="221">
        <f t="shared" si="24"/>
        <v>61160.832000000002</v>
      </c>
      <c r="AN57" s="244"/>
      <c r="AO57" s="219">
        <f>K57*35/100/16*(M57+N57+O57)</f>
        <v>71354.303999999989</v>
      </c>
      <c r="AP57" s="269"/>
      <c r="AQ57" s="220"/>
      <c r="AR57" s="220"/>
      <c r="AS57" s="220"/>
      <c r="AT57" s="220"/>
      <c r="AU57" s="224">
        <f t="shared" si="8"/>
        <v>20386.944</v>
      </c>
      <c r="AV57" s="225">
        <f t="shared" si="9"/>
        <v>372698.82</v>
      </c>
      <c r="AW57" s="226">
        <f t="shared" si="10"/>
        <v>4472385.84</v>
      </c>
    </row>
    <row r="58" spans="1:49" ht="20.25" x14ac:dyDescent="0.3">
      <c r="A58" s="48">
        <v>24</v>
      </c>
      <c r="B58" s="36" t="s">
        <v>134</v>
      </c>
      <c r="C58" s="39" t="s">
        <v>80</v>
      </c>
      <c r="D58" s="39" t="s">
        <v>91</v>
      </c>
      <c r="E58" s="36" t="s">
        <v>77</v>
      </c>
      <c r="F58" s="39" t="s">
        <v>135</v>
      </c>
      <c r="G58" s="36" t="s">
        <v>93</v>
      </c>
      <c r="H58" s="40">
        <v>4.99</v>
      </c>
      <c r="I58" s="36">
        <f t="shared" si="1"/>
        <v>88308.03</v>
      </c>
      <c r="J58" s="40">
        <v>2</v>
      </c>
      <c r="K58" s="36">
        <f t="shared" si="2"/>
        <v>176616.06</v>
      </c>
      <c r="L58" s="232"/>
      <c r="M58" s="232"/>
      <c r="N58" s="232">
        <v>25</v>
      </c>
      <c r="O58" s="232"/>
      <c r="P58" s="232"/>
      <c r="Q58" s="232">
        <v>10</v>
      </c>
      <c r="R58" s="179">
        <f t="shared" si="3"/>
        <v>0</v>
      </c>
      <c r="S58" s="45">
        <f t="shared" si="4"/>
        <v>0</v>
      </c>
      <c r="T58" s="180">
        <f t="shared" si="5"/>
        <v>275962.59375</v>
      </c>
      <c r="U58" s="45">
        <f t="shared" si="6"/>
        <v>0</v>
      </c>
      <c r="V58" s="232"/>
      <c r="W58" s="45">
        <f t="shared" si="7"/>
        <v>275962.59375</v>
      </c>
      <c r="X58" s="232"/>
      <c r="Y58" s="232"/>
      <c r="Z58" s="232">
        <v>40</v>
      </c>
      <c r="AA58" s="45">
        <f t="shared" ref="AA58:AA59" si="33">(Z58*17697/100)/16*N58</f>
        <v>11060.625</v>
      </c>
      <c r="AB58" s="232"/>
      <c r="AC58" s="67"/>
      <c r="AD58" s="232"/>
      <c r="AE58" s="232"/>
      <c r="AF58" s="232">
        <v>60</v>
      </c>
      <c r="AG58" s="45">
        <f>AF58*17697/100</f>
        <v>10618.2</v>
      </c>
      <c r="AH58" s="232">
        <v>40</v>
      </c>
      <c r="AI58" s="45">
        <f>(17697*AH58/100)/16*Q58</f>
        <v>4424.25</v>
      </c>
      <c r="AJ58" s="232"/>
      <c r="AK58" s="232"/>
      <c r="AL58" s="232">
        <v>30</v>
      </c>
      <c r="AM58" s="221">
        <f t="shared" si="24"/>
        <v>82788.778124999997</v>
      </c>
      <c r="AN58" s="258">
        <f>K58*30/100/16*(M58+N58+O58)</f>
        <v>82788.778124999997</v>
      </c>
      <c r="AO58" s="267"/>
      <c r="AP58" s="232"/>
      <c r="AQ58" s="232"/>
      <c r="AR58" s="232"/>
      <c r="AS58" s="232"/>
      <c r="AT58" s="232"/>
      <c r="AU58" s="224">
        <f t="shared" si="8"/>
        <v>27596.259375000001</v>
      </c>
      <c r="AV58" s="225">
        <f t="shared" si="9"/>
        <v>495239.48437500006</v>
      </c>
      <c r="AW58" s="226">
        <f t="shared" si="10"/>
        <v>5942873.8125000009</v>
      </c>
    </row>
    <row r="59" spans="1:49" ht="20.25" x14ac:dyDescent="0.3">
      <c r="A59" s="182">
        <v>25</v>
      </c>
      <c r="B59" s="41" t="s">
        <v>136</v>
      </c>
      <c r="C59" s="68" t="s">
        <v>95</v>
      </c>
      <c r="D59" s="176" t="s">
        <v>76</v>
      </c>
      <c r="E59" s="41" t="s">
        <v>77</v>
      </c>
      <c r="F59" s="68" t="s">
        <v>137</v>
      </c>
      <c r="G59" s="41" t="s">
        <v>78</v>
      </c>
      <c r="H59" s="69">
        <v>5.24</v>
      </c>
      <c r="I59" s="41">
        <f t="shared" si="1"/>
        <v>92732.28</v>
      </c>
      <c r="J59" s="69">
        <v>2</v>
      </c>
      <c r="K59" s="41">
        <f t="shared" si="2"/>
        <v>185464.56</v>
      </c>
      <c r="L59" s="220"/>
      <c r="M59" s="220"/>
      <c r="N59" s="220">
        <v>17</v>
      </c>
      <c r="O59" s="220">
        <v>3</v>
      </c>
      <c r="P59" s="220"/>
      <c r="Q59" s="220">
        <v>5</v>
      </c>
      <c r="R59" s="179">
        <f t="shared" si="3"/>
        <v>0</v>
      </c>
      <c r="S59" s="45">
        <f t="shared" si="4"/>
        <v>0</v>
      </c>
      <c r="T59" s="180">
        <f t="shared" si="5"/>
        <v>197056.095</v>
      </c>
      <c r="U59" s="45">
        <f t="shared" si="6"/>
        <v>34774.604999999996</v>
      </c>
      <c r="V59" s="220"/>
      <c r="W59" s="45">
        <f t="shared" si="7"/>
        <v>231830.7</v>
      </c>
      <c r="X59" s="220"/>
      <c r="Y59" s="220"/>
      <c r="Z59" s="220">
        <v>50</v>
      </c>
      <c r="AA59" s="44">
        <f t="shared" si="33"/>
        <v>9401.53125</v>
      </c>
      <c r="AB59" s="220">
        <v>25</v>
      </c>
      <c r="AC59" s="45">
        <f>(AB59*17697/100)/16*O59</f>
        <v>829.546875</v>
      </c>
      <c r="AD59" s="220"/>
      <c r="AE59" s="220"/>
      <c r="AF59" s="220">
        <v>60</v>
      </c>
      <c r="AG59" s="45">
        <f>AF59*17697/100</f>
        <v>10618.2</v>
      </c>
      <c r="AH59" s="220">
        <v>40</v>
      </c>
      <c r="AI59" s="45">
        <f>(17697*AH59/100)/16*Q59</f>
        <v>2212.125</v>
      </c>
      <c r="AJ59" s="220"/>
      <c r="AK59" s="220"/>
      <c r="AL59" s="220">
        <v>30</v>
      </c>
      <c r="AM59" s="221">
        <f t="shared" si="24"/>
        <v>69549.209999999992</v>
      </c>
      <c r="AN59" s="220"/>
      <c r="AO59" s="220"/>
      <c r="AP59" s="219">
        <f t="shared" ref="AP59" si="34">K59*40/100/16*(M59+N59+O59)</f>
        <v>92732.280000000013</v>
      </c>
      <c r="AQ59" s="220"/>
      <c r="AR59" s="220"/>
      <c r="AS59" s="220"/>
      <c r="AT59" s="220"/>
      <c r="AU59" s="224">
        <f t="shared" si="8"/>
        <v>23183.07</v>
      </c>
      <c r="AV59" s="225">
        <f t="shared" si="9"/>
        <v>440356.66312500002</v>
      </c>
      <c r="AW59" s="226">
        <f t="shared" si="10"/>
        <v>5284279.9575000005</v>
      </c>
    </row>
    <row r="60" spans="1:49" ht="20.25" x14ac:dyDescent="0.3">
      <c r="A60" s="182"/>
      <c r="B60" s="41" t="s">
        <v>136</v>
      </c>
      <c r="C60" s="68" t="s">
        <v>95</v>
      </c>
      <c r="D60" s="176" t="s">
        <v>76</v>
      </c>
      <c r="E60" s="41" t="s">
        <v>77</v>
      </c>
      <c r="F60" s="68" t="s">
        <v>137</v>
      </c>
      <c r="G60" s="41" t="s">
        <v>78</v>
      </c>
      <c r="H60" s="69">
        <v>5.24</v>
      </c>
      <c r="I60" s="41">
        <f t="shared" ref="I60" si="35">H60*17697</f>
        <v>92732.28</v>
      </c>
      <c r="J60" s="206">
        <v>2.6</v>
      </c>
      <c r="K60" s="41">
        <f t="shared" si="2"/>
        <v>241103.92800000001</v>
      </c>
      <c r="L60" s="220">
        <v>2</v>
      </c>
      <c r="M60" s="220"/>
      <c r="N60" s="220"/>
      <c r="O60" s="220"/>
      <c r="P60" s="220"/>
      <c r="Q60" s="220"/>
      <c r="R60" s="179">
        <f t="shared" si="3"/>
        <v>20091.994000000002</v>
      </c>
      <c r="S60" s="45">
        <f t="shared" si="4"/>
        <v>0</v>
      </c>
      <c r="T60" s="180">
        <f t="shared" si="5"/>
        <v>0</v>
      </c>
      <c r="U60" s="45">
        <f t="shared" si="6"/>
        <v>0</v>
      </c>
      <c r="V60" s="220"/>
      <c r="W60" s="45">
        <f t="shared" si="7"/>
        <v>20091.994000000002</v>
      </c>
      <c r="X60" s="220"/>
      <c r="Y60" s="220"/>
      <c r="Z60" s="220"/>
      <c r="AA60" s="45"/>
      <c r="AB60" s="220"/>
      <c r="AC60" s="45"/>
      <c r="AD60" s="220"/>
      <c r="AE60" s="220"/>
      <c r="AF60" s="220"/>
      <c r="AG60" s="45"/>
      <c r="AH60" s="220"/>
      <c r="AI60" s="44"/>
      <c r="AJ60" s="220"/>
      <c r="AK60" s="220"/>
      <c r="AL60" s="220"/>
      <c r="AM60" s="220"/>
      <c r="AN60" s="268"/>
      <c r="AO60" s="220"/>
      <c r="AP60" s="219">
        <f>K60*40/100/24*L60</f>
        <v>8036.7976000000008</v>
      </c>
      <c r="AQ60" s="220"/>
      <c r="AR60" s="220"/>
      <c r="AS60" s="220"/>
      <c r="AT60" s="220"/>
      <c r="AU60" s="224">
        <f t="shared" si="8"/>
        <v>2009.1994000000004</v>
      </c>
      <c r="AV60" s="225">
        <f t="shared" si="9"/>
        <v>30137.991000000005</v>
      </c>
      <c r="AW60" s="226">
        <f t="shared" si="10"/>
        <v>361655.89200000005</v>
      </c>
    </row>
    <row r="61" spans="1:49" ht="20.25" x14ac:dyDescent="0.3">
      <c r="A61" s="48">
        <v>26</v>
      </c>
      <c r="B61" s="36" t="s">
        <v>138</v>
      </c>
      <c r="C61" s="39" t="s">
        <v>108</v>
      </c>
      <c r="D61" s="39" t="s">
        <v>91</v>
      </c>
      <c r="E61" s="36" t="s">
        <v>77</v>
      </c>
      <c r="F61" s="39" t="s">
        <v>159</v>
      </c>
      <c r="G61" s="36" t="s">
        <v>93</v>
      </c>
      <c r="H61" s="40">
        <v>5.08</v>
      </c>
      <c r="I61" s="36">
        <f t="shared" si="1"/>
        <v>89900.76</v>
      </c>
      <c r="J61" s="40">
        <v>2</v>
      </c>
      <c r="K61" s="36">
        <f t="shared" si="2"/>
        <v>179801.52</v>
      </c>
      <c r="L61" s="259"/>
      <c r="M61" s="259"/>
      <c r="N61" s="259">
        <v>2</v>
      </c>
      <c r="O61" s="259">
        <v>2</v>
      </c>
      <c r="P61" s="259"/>
      <c r="Q61" s="259"/>
      <c r="R61" s="179">
        <f t="shared" si="3"/>
        <v>0</v>
      </c>
      <c r="S61" s="45">
        <f t="shared" si="4"/>
        <v>0</v>
      </c>
      <c r="T61" s="180">
        <f t="shared" si="5"/>
        <v>22475.19</v>
      </c>
      <c r="U61" s="45">
        <f t="shared" si="6"/>
        <v>22475.19</v>
      </c>
      <c r="V61" s="259"/>
      <c r="W61" s="45">
        <f t="shared" si="7"/>
        <v>44950.38</v>
      </c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>
        <v>30</v>
      </c>
      <c r="AM61" s="221">
        <f t="shared" ref="AM61:AM64" si="36">(K61*AL61/100)/16*(M61+N61+O61)</f>
        <v>13485.114</v>
      </c>
      <c r="AN61" s="258">
        <f>K61*30/100/16*(M61+N61+O61)</f>
        <v>13485.114</v>
      </c>
      <c r="AO61" s="259"/>
      <c r="AP61" s="259"/>
      <c r="AQ61" s="259"/>
      <c r="AR61" s="259"/>
      <c r="AS61" s="259"/>
      <c r="AT61" s="259"/>
      <c r="AU61" s="224">
        <f t="shared" si="8"/>
        <v>4495.0379999999996</v>
      </c>
      <c r="AV61" s="225">
        <f t="shared" si="9"/>
        <v>76415.645999999993</v>
      </c>
      <c r="AW61" s="226">
        <f t="shared" si="10"/>
        <v>916987.75199999986</v>
      </c>
    </row>
    <row r="62" spans="1:49" ht="20.25" x14ac:dyDescent="0.25">
      <c r="A62" s="182">
        <v>27</v>
      </c>
      <c r="B62" s="41" t="s">
        <v>139</v>
      </c>
      <c r="C62" s="113" t="s">
        <v>67</v>
      </c>
      <c r="D62" s="176" t="s">
        <v>76</v>
      </c>
      <c r="E62" s="41" t="s">
        <v>77</v>
      </c>
      <c r="F62" s="68" t="s">
        <v>140</v>
      </c>
      <c r="G62" s="41" t="s">
        <v>78</v>
      </c>
      <c r="H62" s="69">
        <v>5.41</v>
      </c>
      <c r="I62" s="41">
        <f t="shared" si="1"/>
        <v>95740.77</v>
      </c>
      <c r="J62" s="69">
        <v>2</v>
      </c>
      <c r="K62" s="41">
        <f t="shared" si="2"/>
        <v>191481.54</v>
      </c>
      <c r="L62" s="220"/>
      <c r="M62" s="220">
        <v>19</v>
      </c>
      <c r="N62" s="220"/>
      <c r="O62" s="220"/>
      <c r="P62" s="220"/>
      <c r="Q62" s="220">
        <v>19</v>
      </c>
      <c r="R62" s="179">
        <f t="shared" si="3"/>
        <v>0</v>
      </c>
      <c r="S62" s="45">
        <f t="shared" si="4"/>
        <v>227384.32875000002</v>
      </c>
      <c r="T62" s="180">
        <f t="shared" si="5"/>
        <v>0</v>
      </c>
      <c r="U62" s="45">
        <f t="shared" si="6"/>
        <v>0</v>
      </c>
      <c r="V62" s="220"/>
      <c r="W62" s="45">
        <f t="shared" si="7"/>
        <v>227384.32875000002</v>
      </c>
      <c r="X62" s="220">
        <v>40</v>
      </c>
      <c r="Y62" s="45">
        <f t="shared" ref="Y62:Y63" si="37">X62*17697/100</f>
        <v>7078.8</v>
      </c>
      <c r="Z62" s="220"/>
      <c r="AA62" s="220"/>
      <c r="AB62" s="220"/>
      <c r="AC62" s="220"/>
      <c r="AD62" s="220">
        <v>50</v>
      </c>
      <c r="AE62" s="45">
        <f>AD62*17697/100</f>
        <v>8848.5</v>
      </c>
      <c r="AF62" s="220"/>
      <c r="AG62" s="220"/>
      <c r="AH62" s="220">
        <v>40</v>
      </c>
      <c r="AI62" s="45">
        <f t="shared" ref="AI62:AI64" si="38">(17697*AH62/100)/16*Q62</f>
        <v>8406.0750000000007</v>
      </c>
      <c r="AJ62" s="220"/>
      <c r="AK62" s="220"/>
      <c r="AL62" s="220">
        <v>30</v>
      </c>
      <c r="AM62" s="221">
        <f t="shared" si="36"/>
        <v>68215.298624999996</v>
      </c>
      <c r="AN62" s="220"/>
      <c r="AO62" s="220"/>
      <c r="AP62" s="219">
        <f t="shared" ref="AP62:AP63" si="39">K62*40/100/16*(M62+N62+O62)</f>
        <v>90953.731500000009</v>
      </c>
      <c r="AQ62" s="220"/>
      <c r="AR62" s="220"/>
      <c r="AS62" s="220"/>
      <c r="AT62" s="220"/>
      <c r="AU62" s="224">
        <f t="shared" si="8"/>
        <v>22738.432875000002</v>
      </c>
      <c r="AV62" s="225">
        <f t="shared" si="9"/>
        <v>433625.16675000003</v>
      </c>
      <c r="AW62" s="226">
        <f t="shared" si="10"/>
        <v>5203502.0010000002</v>
      </c>
    </row>
    <row r="63" spans="1:49" ht="20.25" x14ac:dyDescent="0.25">
      <c r="A63" s="182">
        <v>28</v>
      </c>
      <c r="B63" s="41" t="s">
        <v>141</v>
      </c>
      <c r="C63" s="113" t="s">
        <v>67</v>
      </c>
      <c r="D63" s="176" t="s">
        <v>76</v>
      </c>
      <c r="E63" s="41" t="s">
        <v>69</v>
      </c>
      <c r="F63" s="68" t="s">
        <v>142</v>
      </c>
      <c r="G63" s="41" t="s">
        <v>143</v>
      </c>
      <c r="H63" s="69">
        <v>4.22</v>
      </c>
      <c r="I63" s="41">
        <f t="shared" si="1"/>
        <v>74681.34</v>
      </c>
      <c r="J63" s="69">
        <v>2</v>
      </c>
      <c r="K63" s="41">
        <f t="shared" si="2"/>
        <v>149362.68</v>
      </c>
      <c r="L63" s="186"/>
      <c r="M63" s="186">
        <v>18</v>
      </c>
      <c r="N63" s="186"/>
      <c r="O63" s="186"/>
      <c r="P63" s="186"/>
      <c r="Q63" s="186">
        <v>18</v>
      </c>
      <c r="R63" s="179">
        <f t="shared" si="3"/>
        <v>0</v>
      </c>
      <c r="S63" s="45">
        <f t="shared" si="4"/>
        <v>168033.01499999998</v>
      </c>
      <c r="T63" s="180">
        <f t="shared" si="5"/>
        <v>0</v>
      </c>
      <c r="U63" s="45">
        <f t="shared" si="6"/>
        <v>0</v>
      </c>
      <c r="V63" s="186"/>
      <c r="W63" s="45">
        <f t="shared" si="7"/>
        <v>168033.01499999998</v>
      </c>
      <c r="X63" s="186">
        <v>40</v>
      </c>
      <c r="Y63" s="45">
        <f t="shared" si="37"/>
        <v>7078.8</v>
      </c>
      <c r="Z63" s="186"/>
      <c r="AA63" s="186"/>
      <c r="AB63" s="186"/>
      <c r="AC63" s="186"/>
      <c r="AD63" s="186">
        <v>50</v>
      </c>
      <c r="AE63" s="45">
        <f>AD63*17697/100</f>
        <v>8848.5</v>
      </c>
      <c r="AF63" s="186"/>
      <c r="AG63" s="186"/>
      <c r="AH63" s="186">
        <v>40</v>
      </c>
      <c r="AI63" s="45">
        <f t="shared" si="38"/>
        <v>7963.6500000000005</v>
      </c>
      <c r="AJ63" s="186"/>
      <c r="AK63" s="186"/>
      <c r="AL63" s="186">
        <v>30</v>
      </c>
      <c r="AM63" s="221">
        <f t="shared" si="36"/>
        <v>50409.904499999997</v>
      </c>
      <c r="AN63" s="186"/>
      <c r="AO63" s="186"/>
      <c r="AP63" s="219">
        <f t="shared" si="39"/>
        <v>67213.205999999991</v>
      </c>
      <c r="AQ63" s="186"/>
      <c r="AR63" s="186"/>
      <c r="AS63" s="186"/>
      <c r="AT63" s="186"/>
      <c r="AU63" s="224">
        <f t="shared" si="8"/>
        <v>16803.301499999998</v>
      </c>
      <c r="AV63" s="225">
        <f t="shared" si="9"/>
        <v>326350.37699999998</v>
      </c>
      <c r="AW63" s="226">
        <f t="shared" si="10"/>
        <v>3916204.5239999997</v>
      </c>
    </row>
    <row r="64" spans="1:49" ht="20.25" x14ac:dyDescent="0.3">
      <c r="A64" s="182">
        <v>29</v>
      </c>
      <c r="B64" s="41" t="s">
        <v>144</v>
      </c>
      <c r="C64" s="68" t="s">
        <v>117</v>
      </c>
      <c r="D64" s="176" t="s">
        <v>98</v>
      </c>
      <c r="E64" s="41" t="s">
        <v>77</v>
      </c>
      <c r="F64" s="187" t="s">
        <v>145</v>
      </c>
      <c r="G64" s="41" t="s">
        <v>102</v>
      </c>
      <c r="H64" s="69">
        <v>4.7300000000000004</v>
      </c>
      <c r="I64" s="41">
        <f t="shared" si="1"/>
        <v>83706.810000000012</v>
      </c>
      <c r="J64" s="69">
        <v>2</v>
      </c>
      <c r="K64" s="41">
        <f t="shared" si="2"/>
        <v>167413.62000000002</v>
      </c>
      <c r="L64" s="220"/>
      <c r="M64" s="220">
        <v>10</v>
      </c>
      <c r="N64" s="220">
        <v>6</v>
      </c>
      <c r="O64" s="220"/>
      <c r="P64" s="220"/>
      <c r="Q64" s="220">
        <v>14</v>
      </c>
      <c r="R64" s="179">
        <f t="shared" si="3"/>
        <v>0</v>
      </c>
      <c r="S64" s="45">
        <f t="shared" si="4"/>
        <v>104633.51250000001</v>
      </c>
      <c r="T64" s="180">
        <f t="shared" si="5"/>
        <v>62780.107500000013</v>
      </c>
      <c r="U64" s="45">
        <f t="shared" si="6"/>
        <v>0</v>
      </c>
      <c r="V64" s="220"/>
      <c r="W64" s="45">
        <f t="shared" si="7"/>
        <v>167413.62000000002</v>
      </c>
      <c r="X64" s="220">
        <v>50</v>
      </c>
      <c r="Y64" s="41">
        <f>(X64*17697/100)/16*M64</f>
        <v>5530.3125</v>
      </c>
      <c r="Z64" s="220">
        <v>50</v>
      </c>
      <c r="AA64" s="44">
        <f>(Z64*17697/100)/16*N64</f>
        <v>3318.1875</v>
      </c>
      <c r="AB64" s="220"/>
      <c r="AC64" s="220"/>
      <c r="AD64" s="220"/>
      <c r="AE64" s="220">
        <f>AD64*17697/100</f>
        <v>0</v>
      </c>
      <c r="AF64" s="220"/>
      <c r="AG64" s="220"/>
      <c r="AH64" s="220">
        <v>40</v>
      </c>
      <c r="AI64" s="45">
        <f t="shared" si="38"/>
        <v>6193.95</v>
      </c>
      <c r="AJ64" s="220"/>
      <c r="AK64" s="220"/>
      <c r="AL64" s="220">
        <v>30</v>
      </c>
      <c r="AM64" s="221">
        <f t="shared" si="36"/>
        <v>50224.086000000003</v>
      </c>
      <c r="AN64" s="220"/>
      <c r="AO64" s="220"/>
      <c r="AP64" s="220"/>
      <c r="AQ64" s="220"/>
      <c r="AR64" s="220"/>
      <c r="AS64" s="220"/>
      <c r="AT64" s="220"/>
      <c r="AU64" s="224">
        <f t="shared" si="8"/>
        <v>16741.362000000001</v>
      </c>
      <c r="AV64" s="225">
        <f t="shared" si="9"/>
        <v>249421.51800000004</v>
      </c>
      <c r="AW64" s="226">
        <f t="shared" si="10"/>
        <v>2993058.2160000005</v>
      </c>
    </row>
    <row r="65" spans="1:49" ht="20.25" x14ac:dyDescent="0.3">
      <c r="A65" s="182"/>
      <c r="B65" s="41" t="s">
        <v>144</v>
      </c>
      <c r="C65" s="68" t="s">
        <v>117</v>
      </c>
      <c r="D65" s="176" t="s">
        <v>98</v>
      </c>
      <c r="E65" s="41" t="s">
        <v>77</v>
      </c>
      <c r="F65" s="187" t="s">
        <v>145</v>
      </c>
      <c r="G65" s="41" t="s">
        <v>102</v>
      </c>
      <c r="H65" s="69">
        <v>4.7300000000000004</v>
      </c>
      <c r="I65" s="41">
        <f t="shared" ref="I65" si="40">H65*17697</f>
        <v>83706.810000000012</v>
      </c>
      <c r="J65" s="69">
        <v>2</v>
      </c>
      <c r="K65" s="41">
        <f t="shared" ref="K65" si="41">I65*J65</f>
        <v>167413.62000000002</v>
      </c>
      <c r="L65" s="186"/>
      <c r="M65" s="186">
        <v>4</v>
      </c>
      <c r="N65" s="186">
        <v>3</v>
      </c>
      <c r="O65" s="186"/>
      <c r="P65" s="186"/>
      <c r="Q65" s="186"/>
      <c r="R65" s="179">
        <f t="shared" si="3"/>
        <v>0</v>
      </c>
      <c r="S65" s="45">
        <f t="shared" si="4"/>
        <v>41853.405000000006</v>
      </c>
      <c r="T65" s="180">
        <f t="shared" si="5"/>
        <v>31390.053750000006</v>
      </c>
      <c r="U65" s="45">
        <f t="shared" si="6"/>
        <v>0</v>
      </c>
      <c r="V65" s="186"/>
      <c r="W65" s="45">
        <f t="shared" si="7"/>
        <v>73243.45875000002</v>
      </c>
      <c r="X65" s="186">
        <v>25</v>
      </c>
      <c r="Y65" s="41">
        <f>(X65*17697/100)/16*M65</f>
        <v>1106.0625</v>
      </c>
      <c r="Z65" s="186">
        <v>25</v>
      </c>
      <c r="AA65" s="44">
        <f>(Z65*17697/100)/16*N65</f>
        <v>829.546875</v>
      </c>
      <c r="AB65" s="186"/>
      <c r="AC65" s="45"/>
      <c r="AD65" s="186"/>
      <c r="AE65" s="186"/>
      <c r="AF65" s="186"/>
      <c r="AG65" s="44"/>
      <c r="AH65" s="186"/>
      <c r="AI65" s="44"/>
      <c r="AJ65" s="186"/>
      <c r="AK65" s="186"/>
      <c r="AL65" s="186">
        <v>30</v>
      </c>
      <c r="AM65" s="221">
        <f>(K65*AL65/100)/16*(M65+N65+O65)</f>
        <v>21973.037625000001</v>
      </c>
      <c r="AN65" s="186"/>
      <c r="AO65" s="222"/>
      <c r="AP65" s="223"/>
      <c r="AQ65" s="186"/>
      <c r="AR65" s="186"/>
      <c r="AS65" s="186"/>
      <c r="AT65" s="186"/>
      <c r="AU65" s="224">
        <f t="shared" si="8"/>
        <v>7324.3458750000018</v>
      </c>
      <c r="AV65" s="225">
        <f t="shared" si="9"/>
        <v>104476.45162500002</v>
      </c>
      <c r="AW65" s="226">
        <f t="shared" si="10"/>
        <v>1253717.4195000003</v>
      </c>
    </row>
    <row r="66" spans="1:49" ht="20.25" x14ac:dyDescent="0.3">
      <c r="A66" s="48">
        <v>30</v>
      </c>
      <c r="B66" s="36" t="s">
        <v>146</v>
      </c>
      <c r="C66" s="39" t="s">
        <v>71</v>
      </c>
      <c r="D66" s="39" t="s">
        <v>91</v>
      </c>
      <c r="E66" s="36" t="s">
        <v>77</v>
      </c>
      <c r="F66" s="39" t="s">
        <v>147</v>
      </c>
      <c r="G66" s="36" t="s">
        <v>93</v>
      </c>
      <c r="H66" s="66" t="s">
        <v>306</v>
      </c>
      <c r="I66" s="36"/>
      <c r="J66" s="40"/>
      <c r="K66" s="36"/>
      <c r="L66" s="232"/>
      <c r="M66" s="232"/>
      <c r="N66" s="232"/>
      <c r="O66" s="232"/>
      <c r="P66" s="232"/>
      <c r="Q66" s="232"/>
      <c r="R66" s="179">
        <f t="shared" si="3"/>
        <v>0</v>
      </c>
      <c r="S66" s="45">
        <f t="shared" si="4"/>
        <v>0</v>
      </c>
      <c r="T66" s="180">
        <f t="shared" si="5"/>
        <v>0</v>
      </c>
      <c r="U66" s="45">
        <f t="shared" si="6"/>
        <v>0</v>
      </c>
      <c r="V66" s="232"/>
      <c r="W66" s="45">
        <f t="shared" si="7"/>
        <v>0</v>
      </c>
      <c r="X66" s="232"/>
      <c r="Y66" s="232"/>
      <c r="Z66" s="232"/>
      <c r="AA66" s="232"/>
      <c r="AB66" s="232"/>
      <c r="AC66" s="232"/>
      <c r="AD66" s="232"/>
      <c r="AE66" s="232"/>
      <c r="AF66" s="232"/>
      <c r="AG66" s="44"/>
      <c r="AH66" s="232"/>
      <c r="AI66" s="44"/>
      <c r="AJ66" s="232"/>
      <c r="AK66" s="232"/>
      <c r="AL66" s="232"/>
      <c r="AM66" s="232"/>
      <c r="AN66" s="258">
        <f>K66*30/100/16*(M66+N66+O66)</f>
        <v>0</v>
      </c>
      <c r="AO66" s="232"/>
      <c r="AP66" s="232"/>
      <c r="AQ66" s="232"/>
      <c r="AR66" s="232"/>
      <c r="AS66" s="232"/>
      <c r="AT66" s="232"/>
      <c r="AU66" s="224">
        <f t="shared" si="8"/>
        <v>0</v>
      </c>
      <c r="AV66" s="225">
        <f t="shared" si="9"/>
        <v>0</v>
      </c>
      <c r="AW66" s="226">
        <f t="shared" si="10"/>
        <v>0</v>
      </c>
    </row>
    <row r="67" spans="1:49" ht="20.25" x14ac:dyDescent="0.3">
      <c r="A67" s="48">
        <v>31</v>
      </c>
      <c r="B67" s="36" t="s">
        <v>148</v>
      </c>
      <c r="C67" s="39" t="s">
        <v>80</v>
      </c>
      <c r="D67" s="39" t="s">
        <v>72</v>
      </c>
      <c r="E67" s="36" t="s">
        <v>77</v>
      </c>
      <c r="F67" s="39" t="s">
        <v>149</v>
      </c>
      <c r="G67" s="36" t="s">
        <v>102</v>
      </c>
      <c r="H67" s="66" t="s">
        <v>150</v>
      </c>
      <c r="I67" s="36">
        <f t="shared" si="1"/>
        <v>76628.009999999995</v>
      </c>
      <c r="J67" s="40">
        <v>2</v>
      </c>
      <c r="K67" s="36">
        <f t="shared" si="2"/>
        <v>153256.01999999999</v>
      </c>
      <c r="L67" s="232"/>
      <c r="M67" s="232"/>
      <c r="N67" s="232">
        <v>5</v>
      </c>
      <c r="O67" s="232"/>
      <c r="P67" s="232"/>
      <c r="Q67" s="232">
        <v>5</v>
      </c>
      <c r="R67" s="179">
        <f t="shared" si="3"/>
        <v>0</v>
      </c>
      <c r="S67" s="45">
        <f t="shared" si="4"/>
        <v>0</v>
      </c>
      <c r="T67" s="180">
        <f t="shared" si="5"/>
        <v>47892.506249999999</v>
      </c>
      <c r="U67" s="45">
        <f t="shared" si="6"/>
        <v>0</v>
      </c>
      <c r="V67" s="232"/>
      <c r="W67" s="45">
        <f t="shared" si="7"/>
        <v>47892.506249999999</v>
      </c>
      <c r="X67" s="232"/>
      <c r="Y67" s="232"/>
      <c r="Z67" s="232">
        <v>40</v>
      </c>
      <c r="AA67" s="45">
        <f>(Z67*17697/100)/16*N67</f>
        <v>2212.125</v>
      </c>
      <c r="AB67" s="232"/>
      <c r="AC67" s="232"/>
      <c r="AD67" s="232"/>
      <c r="AE67" s="232"/>
      <c r="AF67" s="232"/>
      <c r="AG67" s="232"/>
      <c r="AH67" s="232">
        <v>40</v>
      </c>
      <c r="AI67" s="45">
        <f>(17697*AH67/100)/16*Q67</f>
        <v>2212.125</v>
      </c>
      <c r="AJ67" s="232"/>
      <c r="AK67" s="232"/>
      <c r="AL67" s="232">
        <v>30</v>
      </c>
      <c r="AM67" s="221">
        <f t="shared" ref="AM67:AM72" si="42">(K67*AL67/100)/16*(M67+N67+O67)</f>
        <v>14367.751874999998</v>
      </c>
      <c r="AN67" s="232"/>
      <c r="AO67" s="232"/>
      <c r="AP67" s="232"/>
      <c r="AQ67" s="232"/>
      <c r="AR67" s="232"/>
      <c r="AS67" s="232"/>
      <c r="AT67" s="232"/>
      <c r="AU67" s="224">
        <f t="shared" si="8"/>
        <v>4789.2506249999997</v>
      </c>
      <c r="AV67" s="225">
        <f t="shared" si="9"/>
        <v>71473.758749999994</v>
      </c>
      <c r="AW67" s="226">
        <f t="shared" si="10"/>
        <v>857685.10499999998</v>
      </c>
    </row>
    <row r="68" spans="1:49" ht="20.25" x14ac:dyDescent="0.3">
      <c r="A68" s="48">
        <v>32</v>
      </c>
      <c r="B68" s="46" t="s">
        <v>151</v>
      </c>
      <c r="C68" s="37" t="s">
        <v>302</v>
      </c>
      <c r="D68" s="176" t="s">
        <v>98</v>
      </c>
      <c r="E68" s="36" t="s">
        <v>77</v>
      </c>
      <c r="F68" s="37" t="s">
        <v>304</v>
      </c>
      <c r="G68" s="36" t="s">
        <v>102</v>
      </c>
      <c r="H68" s="69">
        <v>4.2300000000000004</v>
      </c>
      <c r="I68" s="36">
        <f t="shared" si="1"/>
        <v>74858.310000000012</v>
      </c>
      <c r="J68" s="40">
        <v>2</v>
      </c>
      <c r="K68" s="36">
        <f t="shared" si="2"/>
        <v>149716.62000000002</v>
      </c>
      <c r="L68" s="259"/>
      <c r="M68" s="259"/>
      <c r="N68" s="259"/>
      <c r="O68" s="259">
        <v>2</v>
      </c>
      <c r="P68" s="259"/>
      <c r="Q68" s="259"/>
      <c r="R68" s="179">
        <f t="shared" si="3"/>
        <v>0</v>
      </c>
      <c r="S68" s="45">
        <f t="shared" si="4"/>
        <v>0</v>
      </c>
      <c r="T68" s="180">
        <f t="shared" si="5"/>
        <v>0</v>
      </c>
      <c r="U68" s="45">
        <f t="shared" si="6"/>
        <v>18714.577500000003</v>
      </c>
      <c r="V68" s="259"/>
      <c r="W68" s="45">
        <f t="shared" si="7"/>
        <v>18714.577500000003</v>
      </c>
      <c r="X68" s="259"/>
      <c r="Y68" s="259"/>
      <c r="Z68" s="259"/>
      <c r="AA68" s="36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>
        <v>30</v>
      </c>
      <c r="AM68" s="221">
        <f t="shared" si="42"/>
        <v>5614.3732500000006</v>
      </c>
      <c r="AN68" s="259"/>
      <c r="AO68" s="259"/>
      <c r="AP68" s="259"/>
      <c r="AQ68" s="259"/>
      <c r="AR68" s="259"/>
      <c r="AS68" s="259"/>
      <c r="AT68" s="259"/>
      <c r="AU68" s="224">
        <f t="shared" si="8"/>
        <v>1871.4577500000003</v>
      </c>
      <c r="AV68" s="225">
        <f t="shared" si="9"/>
        <v>26200.408500000005</v>
      </c>
      <c r="AW68" s="226">
        <f t="shared" si="10"/>
        <v>314404.90200000006</v>
      </c>
    </row>
    <row r="69" spans="1:49" ht="20.25" x14ac:dyDescent="0.25">
      <c r="A69" s="182">
        <v>33</v>
      </c>
      <c r="B69" s="41" t="s">
        <v>152</v>
      </c>
      <c r="C69" s="68" t="s">
        <v>80</v>
      </c>
      <c r="D69" s="176" t="s">
        <v>68</v>
      </c>
      <c r="E69" s="41" t="s">
        <v>77</v>
      </c>
      <c r="F69" s="68" t="s">
        <v>153</v>
      </c>
      <c r="G69" s="41" t="s">
        <v>82</v>
      </c>
      <c r="H69" s="69">
        <v>5.03</v>
      </c>
      <c r="I69" s="41">
        <f t="shared" si="1"/>
        <v>89015.91</v>
      </c>
      <c r="J69" s="69">
        <v>2</v>
      </c>
      <c r="K69" s="41">
        <f t="shared" si="2"/>
        <v>178031.82</v>
      </c>
      <c r="L69" s="186"/>
      <c r="M69" s="186"/>
      <c r="N69" s="186">
        <v>13</v>
      </c>
      <c r="O69" s="186">
        <v>12</v>
      </c>
      <c r="P69" s="186"/>
      <c r="Q69" s="186">
        <v>5</v>
      </c>
      <c r="R69" s="179">
        <f t="shared" si="3"/>
        <v>0</v>
      </c>
      <c r="S69" s="45">
        <f t="shared" si="4"/>
        <v>0</v>
      </c>
      <c r="T69" s="180">
        <f t="shared" si="5"/>
        <v>144650.85375000001</v>
      </c>
      <c r="U69" s="45">
        <f t="shared" si="6"/>
        <v>133523.86499999999</v>
      </c>
      <c r="V69" s="186"/>
      <c r="W69" s="45">
        <f t="shared" si="7"/>
        <v>278174.71875</v>
      </c>
      <c r="X69" s="186"/>
      <c r="Y69" s="186"/>
      <c r="Z69" s="186">
        <v>40</v>
      </c>
      <c r="AA69" s="45">
        <f>(Z69*17697/100)/16*N69</f>
        <v>5751.5250000000005</v>
      </c>
      <c r="AB69" s="186">
        <v>20</v>
      </c>
      <c r="AC69" s="45">
        <f>(AB69*17697/100)/16*O69</f>
        <v>2654.55</v>
      </c>
      <c r="AD69" s="186"/>
      <c r="AE69" s="186"/>
      <c r="AF69" s="186">
        <v>60</v>
      </c>
      <c r="AG69" s="45">
        <f>AF69*17697/100</f>
        <v>10618.2</v>
      </c>
      <c r="AH69" s="186">
        <v>40</v>
      </c>
      <c r="AI69" s="45">
        <f>(17697*AH69/100)/16*Q69</f>
        <v>2212.125</v>
      </c>
      <c r="AJ69" s="186"/>
      <c r="AK69" s="186"/>
      <c r="AL69" s="186">
        <v>30</v>
      </c>
      <c r="AM69" s="221">
        <f t="shared" si="42"/>
        <v>83452.415625000009</v>
      </c>
      <c r="AN69" s="271"/>
      <c r="AO69" s="219">
        <f>K69*35/100/16*(M69+N69+O69)</f>
        <v>97361.151562500003</v>
      </c>
      <c r="AP69" s="272"/>
      <c r="AQ69" s="186"/>
      <c r="AR69" s="186"/>
      <c r="AS69" s="186"/>
      <c r="AT69" s="186"/>
      <c r="AU69" s="224">
        <f t="shared" si="8"/>
        <v>27817.471874999999</v>
      </c>
      <c r="AV69" s="225">
        <f t="shared" si="9"/>
        <v>508042.15781250002</v>
      </c>
      <c r="AW69" s="226">
        <f t="shared" si="10"/>
        <v>6096505.8937500007</v>
      </c>
    </row>
    <row r="70" spans="1:49" ht="20.25" x14ac:dyDescent="0.3">
      <c r="A70" s="182">
        <v>34</v>
      </c>
      <c r="B70" s="41" t="s">
        <v>154</v>
      </c>
      <c r="C70" s="68" t="s">
        <v>117</v>
      </c>
      <c r="D70" s="176" t="s">
        <v>76</v>
      </c>
      <c r="E70" s="41" t="s">
        <v>77</v>
      </c>
      <c r="F70" s="68" t="s">
        <v>311</v>
      </c>
      <c r="G70" s="41" t="s">
        <v>78</v>
      </c>
      <c r="H70" s="69">
        <v>5.41</v>
      </c>
      <c r="I70" s="41">
        <f t="shared" si="1"/>
        <v>95740.77</v>
      </c>
      <c r="J70" s="69">
        <v>2</v>
      </c>
      <c r="K70" s="41">
        <f t="shared" si="2"/>
        <v>191481.54</v>
      </c>
      <c r="L70" s="220"/>
      <c r="M70" s="220"/>
      <c r="N70" s="220">
        <v>3</v>
      </c>
      <c r="O70" s="220"/>
      <c r="P70" s="220"/>
      <c r="Q70" s="220">
        <v>6</v>
      </c>
      <c r="R70" s="179">
        <f t="shared" si="3"/>
        <v>0</v>
      </c>
      <c r="S70" s="45">
        <f t="shared" si="4"/>
        <v>0</v>
      </c>
      <c r="T70" s="180">
        <f t="shared" si="5"/>
        <v>35902.78875</v>
      </c>
      <c r="U70" s="45">
        <f t="shared" si="6"/>
        <v>0</v>
      </c>
      <c r="V70" s="220"/>
      <c r="W70" s="45">
        <f t="shared" si="7"/>
        <v>35902.78875</v>
      </c>
      <c r="X70" s="220"/>
      <c r="Y70" s="220"/>
      <c r="Z70" s="220">
        <v>50</v>
      </c>
      <c r="AA70" s="44">
        <f t="shared" ref="AA70" si="43">(Z70*17697/100)/16*N70</f>
        <v>1659.09375</v>
      </c>
      <c r="AB70" s="220"/>
      <c r="AC70" s="220"/>
      <c r="AD70" s="220"/>
      <c r="AE70" s="220"/>
      <c r="AF70" s="220"/>
      <c r="AG70" s="220"/>
      <c r="AH70" s="220">
        <v>40</v>
      </c>
      <c r="AI70" s="45">
        <f t="shared" ref="AI70:AI72" si="44">(17697*AH70/100)/16*Q70</f>
        <v>2654.55</v>
      </c>
      <c r="AJ70" s="220"/>
      <c r="AK70" s="220"/>
      <c r="AL70" s="220">
        <v>30</v>
      </c>
      <c r="AM70" s="221">
        <f t="shared" si="42"/>
        <v>10770.836625</v>
      </c>
      <c r="AN70" s="220"/>
      <c r="AO70" s="249"/>
      <c r="AP70" s="219">
        <f t="shared" ref="AP70:AP71" si="45">K70*40/100/16*(M70+N70+O70)</f>
        <v>14361.115500000002</v>
      </c>
      <c r="AQ70" s="220"/>
      <c r="AR70" s="220"/>
      <c r="AS70" s="220"/>
      <c r="AT70" s="220"/>
      <c r="AU70" s="224">
        <f t="shared" si="8"/>
        <v>3590.278875</v>
      </c>
      <c r="AV70" s="225">
        <f t="shared" si="9"/>
        <v>68938.66350000001</v>
      </c>
      <c r="AW70" s="226">
        <f t="shared" si="10"/>
        <v>827263.96200000006</v>
      </c>
    </row>
    <row r="71" spans="1:49" ht="20.25" x14ac:dyDescent="0.3">
      <c r="A71" s="184"/>
      <c r="B71" s="41" t="s">
        <v>154</v>
      </c>
      <c r="C71" s="68" t="s">
        <v>117</v>
      </c>
      <c r="D71" s="176" t="s">
        <v>76</v>
      </c>
      <c r="E71" s="41" t="s">
        <v>77</v>
      </c>
      <c r="F71" s="68" t="s">
        <v>311</v>
      </c>
      <c r="G71" s="41" t="s">
        <v>78</v>
      </c>
      <c r="H71" s="69">
        <v>5.41</v>
      </c>
      <c r="I71" s="41">
        <f t="shared" ref="I71" si="46">H71*17697</f>
        <v>95740.77</v>
      </c>
      <c r="J71" s="69">
        <v>2</v>
      </c>
      <c r="K71" s="41">
        <f t="shared" ref="K71" si="47">I71*J71</f>
        <v>191481.54</v>
      </c>
      <c r="L71" s="228"/>
      <c r="M71" s="228"/>
      <c r="N71" s="228">
        <v>6</v>
      </c>
      <c r="O71" s="228"/>
      <c r="P71" s="228"/>
      <c r="Q71" s="228"/>
      <c r="R71" s="179">
        <f t="shared" si="3"/>
        <v>0</v>
      </c>
      <c r="S71" s="45">
        <f t="shared" si="4"/>
        <v>0</v>
      </c>
      <c r="T71" s="180">
        <f t="shared" si="5"/>
        <v>71805.577499999999</v>
      </c>
      <c r="U71" s="45">
        <f t="shared" si="6"/>
        <v>0</v>
      </c>
      <c r="V71" s="228"/>
      <c r="W71" s="45">
        <f t="shared" si="7"/>
        <v>71805.577499999999</v>
      </c>
      <c r="X71" s="228"/>
      <c r="Y71" s="228"/>
      <c r="Z71" s="228">
        <v>25</v>
      </c>
      <c r="AA71" s="44">
        <f>(Z71*17697/100)/16*N71</f>
        <v>1659.09375</v>
      </c>
      <c r="AB71" s="228"/>
      <c r="AC71" s="228"/>
      <c r="AD71" s="228"/>
      <c r="AE71" s="228"/>
      <c r="AF71" s="228"/>
      <c r="AG71" s="228"/>
      <c r="AH71" s="228"/>
      <c r="AI71" s="45"/>
      <c r="AJ71" s="228"/>
      <c r="AK71" s="228"/>
      <c r="AL71" s="228">
        <v>30</v>
      </c>
      <c r="AM71" s="221">
        <f>(K71*AL71/100)/16*(M71+N71+O71)</f>
        <v>21541.67325</v>
      </c>
      <c r="AN71" s="228"/>
      <c r="AO71" s="228"/>
      <c r="AP71" s="219">
        <f t="shared" si="45"/>
        <v>28722.231000000003</v>
      </c>
      <c r="AQ71" s="220"/>
      <c r="AR71" s="220"/>
      <c r="AS71" s="220"/>
      <c r="AT71" s="220"/>
      <c r="AU71" s="224">
        <f t="shared" si="8"/>
        <v>7180.5577499999999</v>
      </c>
      <c r="AV71" s="225">
        <f t="shared" si="9"/>
        <v>130909.13325000001</v>
      </c>
      <c r="AW71" s="226">
        <f t="shared" si="10"/>
        <v>1570909.5990000002</v>
      </c>
    </row>
    <row r="72" spans="1:49" ht="20.25" x14ac:dyDescent="0.3">
      <c r="A72" s="48">
        <v>35</v>
      </c>
      <c r="B72" s="36" t="s">
        <v>155</v>
      </c>
      <c r="C72" s="39" t="s">
        <v>156</v>
      </c>
      <c r="D72" s="39" t="s">
        <v>98</v>
      </c>
      <c r="E72" s="36" t="s">
        <v>69</v>
      </c>
      <c r="F72" s="65" t="s">
        <v>157</v>
      </c>
      <c r="G72" s="36" t="s">
        <v>73</v>
      </c>
      <c r="H72" s="40">
        <v>3.45</v>
      </c>
      <c r="I72" s="36">
        <f t="shared" si="1"/>
        <v>61054.65</v>
      </c>
      <c r="J72" s="40">
        <v>2</v>
      </c>
      <c r="K72" s="36">
        <f t="shared" si="2"/>
        <v>122109.3</v>
      </c>
      <c r="L72" s="232"/>
      <c r="M72" s="232">
        <v>9</v>
      </c>
      <c r="N72" s="232">
        <v>4</v>
      </c>
      <c r="O72" s="232"/>
      <c r="P72" s="232"/>
      <c r="Q72" s="232">
        <v>9</v>
      </c>
      <c r="R72" s="179">
        <f t="shared" si="3"/>
        <v>0</v>
      </c>
      <c r="S72" s="45">
        <f t="shared" si="4"/>
        <v>68686.481249999997</v>
      </c>
      <c r="T72" s="180">
        <f t="shared" si="5"/>
        <v>30527.325000000001</v>
      </c>
      <c r="U72" s="45">
        <f t="shared" si="6"/>
        <v>0</v>
      </c>
      <c r="V72" s="232"/>
      <c r="W72" s="45">
        <f t="shared" si="7"/>
        <v>99213.806249999994</v>
      </c>
      <c r="X72" s="232"/>
      <c r="Y72" s="232"/>
      <c r="Z72" s="232"/>
      <c r="AA72" s="232"/>
      <c r="AB72" s="232"/>
      <c r="AC72" s="232"/>
      <c r="AD72" s="232"/>
      <c r="AE72" s="232"/>
      <c r="AF72" s="232">
        <v>60</v>
      </c>
      <c r="AG72" s="45">
        <f>AF72*17697/100</f>
        <v>10618.2</v>
      </c>
      <c r="AH72" s="232">
        <v>40</v>
      </c>
      <c r="AI72" s="45">
        <f t="shared" si="44"/>
        <v>3981.8250000000003</v>
      </c>
      <c r="AJ72" s="232"/>
      <c r="AK72" s="232"/>
      <c r="AL72" s="232">
        <v>30</v>
      </c>
      <c r="AM72" s="221">
        <f t="shared" si="42"/>
        <v>29764.141875000001</v>
      </c>
      <c r="AN72" s="232"/>
      <c r="AO72" s="232"/>
      <c r="AP72" s="232"/>
      <c r="AQ72" s="232"/>
      <c r="AR72" s="232"/>
      <c r="AS72" s="232"/>
      <c r="AT72" s="232"/>
      <c r="AU72" s="224">
        <f t="shared" si="8"/>
        <v>9921.3806249999998</v>
      </c>
      <c r="AV72" s="225">
        <f t="shared" si="9"/>
        <v>153499.35374999998</v>
      </c>
      <c r="AW72" s="226">
        <f t="shared" si="10"/>
        <v>1841992.2449999996</v>
      </c>
    </row>
    <row r="73" spans="1:49" ht="20.25" x14ac:dyDescent="0.3">
      <c r="A73" s="48"/>
      <c r="B73" s="36" t="s">
        <v>155</v>
      </c>
      <c r="C73" s="39" t="s">
        <v>156</v>
      </c>
      <c r="D73" s="39" t="s">
        <v>98</v>
      </c>
      <c r="E73" s="36" t="s">
        <v>69</v>
      </c>
      <c r="F73" s="65" t="s">
        <v>157</v>
      </c>
      <c r="G73" s="36" t="s">
        <v>73</v>
      </c>
      <c r="H73" s="40">
        <v>3.45</v>
      </c>
      <c r="I73" s="36">
        <f t="shared" ref="I73" si="48">H73*17697</f>
        <v>61054.65</v>
      </c>
      <c r="J73" s="40">
        <v>2.6</v>
      </c>
      <c r="K73" s="36">
        <f t="shared" si="2"/>
        <v>158742.09</v>
      </c>
      <c r="L73" s="232">
        <v>4</v>
      </c>
      <c r="M73" s="232"/>
      <c r="N73" s="232"/>
      <c r="O73" s="232"/>
      <c r="P73" s="232"/>
      <c r="Q73" s="232"/>
      <c r="R73" s="179">
        <f t="shared" si="3"/>
        <v>26457.014999999999</v>
      </c>
      <c r="S73" s="45">
        <f t="shared" si="4"/>
        <v>0</v>
      </c>
      <c r="T73" s="180">
        <f t="shared" si="5"/>
        <v>0</v>
      </c>
      <c r="U73" s="45">
        <f t="shared" si="6"/>
        <v>0</v>
      </c>
      <c r="V73" s="232"/>
      <c r="W73" s="45">
        <f t="shared" si="7"/>
        <v>26457.014999999999</v>
      </c>
      <c r="X73" s="232"/>
      <c r="Y73" s="232"/>
      <c r="Z73" s="232"/>
      <c r="AA73" s="232"/>
      <c r="AB73" s="232"/>
      <c r="AC73" s="232"/>
      <c r="AD73" s="232"/>
      <c r="AE73" s="232"/>
      <c r="AF73" s="232"/>
      <c r="AG73" s="44"/>
      <c r="AH73" s="232"/>
      <c r="AI73" s="44"/>
      <c r="AJ73" s="232"/>
      <c r="AK73" s="232"/>
      <c r="AL73" s="232"/>
      <c r="AM73" s="232">
        <f>(K73*AL73/100)/16*(M73+N73+O73)</f>
        <v>0</v>
      </c>
      <c r="AN73" s="232"/>
      <c r="AO73" s="273"/>
      <c r="AP73" s="232"/>
      <c r="AQ73" s="232"/>
      <c r="AR73" s="232"/>
      <c r="AS73" s="232"/>
      <c r="AT73" s="232"/>
      <c r="AU73" s="224">
        <f t="shared" si="8"/>
        <v>2645.7015000000001</v>
      </c>
      <c r="AV73" s="225">
        <f t="shared" si="9"/>
        <v>29102.716499999999</v>
      </c>
      <c r="AW73" s="226">
        <f t="shared" si="10"/>
        <v>349232.598</v>
      </c>
    </row>
    <row r="74" spans="1:49" ht="20.25" x14ac:dyDescent="0.25">
      <c r="A74" s="182">
        <v>36</v>
      </c>
      <c r="B74" s="41" t="s">
        <v>158</v>
      </c>
      <c r="C74" s="68" t="s">
        <v>111</v>
      </c>
      <c r="D74" s="176" t="s">
        <v>68</v>
      </c>
      <c r="E74" s="41" t="s">
        <v>77</v>
      </c>
      <c r="F74" s="68" t="s">
        <v>159</v>
      </c>
      <c r="G74" s="41" t="s">
        <v>82</v>
      </c>
      <c r="H74" s="69">
        <v>5.12</v>
      </c>
      <c r="I74" s="41">
        <f t="shared" si="1"/>
        <v>90608.639999999999</v>
      </c>
      <c r="J74" s="69">
        <v>2</v>
      </c>
      <c r="K74" s="41">
        <f t="shared" si="2"/>
        <v>181217.28</v>
      </c>
      <c r="L74" s="220"/>
      <c r="M74" s="220"/>
      <c r="N74" s="220">
        <v>18</v>
      </c>
      <c r="O74" s="220">
        <v>2</v>
      </c>
      <c r="P74" s="220"/>
      <c r="Q74" s="220">
        <v>6</v>
      </c>
      <c r="R74" s="179">
        <f t="shared" si="3"/>
        <v>0</v>
      </c>
      <c r="S74" s="45">
        <f t="shared" si="4"/>
        <v>0</v>
      </c>
      <c r="T74" s="180">
        <f t="shared" si="5"/>
        <v>203869.44</v>
      </c>
      <c r="U74" s="45">
        <f t="shared" si="6"/>
        <v>22652.16</v>
      </c>
      <c r="V74" s="220"/>
      <c r="W74" s="45">
        <f t="shared" si="7"/>
        <v>226521.60000000001</v>
      </c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>
        <v>40</v>
      </c>
      <c r="AI74" s="45">
        <f t="shared" ref="AI74:AI75" si="49">(17697*AH74/100)/16*Q74</f>
        <v>2654.55</v>
      </c>
      <c r="AJ74" s="220"/>
      <c r="AK74" s="220"/>
      <c r="AL74" s="220">
        <v>30</v>
      </c>
      <c r="AM74" s="221">
        <f t="shared" ref="AM74:AM75" si="50">(K74*AL74/100)/16*(M74+N74+O74)</f>
        <v>67956.479999999996</v>
      </c>
      <c r="AN74" s="244"/>
      <c r="AO74" s="219">
        <f>K74*35/100/16*(M74+N74+O74)</f>
        <v>79282.559999999998</v>
      </c>
      <c r="AP74" s="269"/>
      <c r="AQ74" s="220"/>
      <c r="AR74" s="220"/>
      <c r="AS74" s="220"/>
      <c r="AT74" s="220">
        <v>17697</v>
      </c>
      <c r="AU74" s="224">
        <f t="shared" si="8"/>
        <v>22652.16</v>
      </c>
      <c r="AV74" s="225">
        <f t="shared" si="9"/>
        <v>416764.35</v>
      </c>
      <c r="AW74" s="226">
        <f t="shared" si="10"/>
        <v>5001172.1999999993</v>
      </c>
    </row>
    <row r="75" spans="1:49" ht="20.25" x14ac:dyDescent="0.25">
      <c r="A75" s="182">
        <v>37</v>
      </c>
      <c r="B75" s="41" t="s">
        <v>160</v>
      </c>
      <c r="C75" s="113" t="s">
        <v>161</v>
      </c>
      <c r="D75" s="176" t="s">
        <v>68</v>
      </c>
      <c r="E75" s="41" t="s">
        <v>77</v>
      </c>
      <c r="F75" s="68" t="s">
        <v>316</v>
      </c>
      <c r="G75" s="41" t="s">
        <v>82</v>
      </c>
      <c r="H75" s="69">
        <v>5.2</v>
      </c>
      <c r="I75" s="41">
        <f t="shared" si="1"/>
        <v>92024.400000000009</v>
      </c>
      <c r="J75" s="69">
        <v>2</v>
      </c>
      <c r="K75" s="41">
        <f t="shared" si="2"/>
        <v>184048.80000000002</v>
      </c>
      <c r="L75" s="220"/>
      <c r="M75" s="220">
        <v>17</v>
      </c>
      <c r="N75" s="220"/>
      <c r="O75" s="220"/>
      <c r="P75" s="220"/>
      <c r="Q75" s="220">
        <v>17</v>
      </c>
      <c r="R75" s="179">
        <f t="shared" si="3"/>
        <v>0</v>
      </c>
      <c r="S75" s="45">
        <f t="shared" si="4"/>
        <v>195551.85</v>
      </c>
      <c r="T75" s="180">
        <f t="shared" si="5"/>
        <v>0</v>
      </c>
      <c r="U75" s="45">
        <f t="shared" si="6"/>
        <v>0</v>
      </c>
      <c r="V75" s="220"/>
      <c r="W75" s="45">
        <f t="shared" si="7"/>
        <v>195551.85</v>
      </c>
      <c r="X75" s="220">
        <v>40</v>
      </c>
      <c r="Y75" s="45">
        <f>X75*17697/100</f>
        <v>7078.8</v>
      </c>
      <c r="Z75" s="220"/>
      <c r="AA75" s="220"/>
      <c r="AB75" s="220"/>
      <c r="AC75" s="220"/>
      <c r="AD75" s="220">
        <v>50</v>
      </c>
      <c r="AE75" s="45">
        <f>AD75*17697/100</f>
        <v>8848.5</v>
      </c>
      <c r="AF75" s="220"/>
      <c r="AG75" s="220"/>
      <c r="AH75" s="220">
        <v>40</v>
      </c>
      <c r="AI75" s="45">
        <f t="shared" si="49"/>
        <v>7521.2250000000004</v>
      </c>
      <c r="AJ75" s="220"/>
      <c r="AK75" s="220"/>
      <c r="AL75" s="220">
        <v>30</v>
      </c>
      <c r="AM75" s="221">
        <f t="shared" si="50"/>
        <v>58665.555000000008</v>
      </c>
      <c r="AN75" s="220"/>
      <c r="AO75" s="219">
        <f>K75*35/100/16*(M75+N75+O75)</f>
        <v>68443.147500000006</v>
      </c>
      <c r="AP75" s="219"/>
      <c r="AQ75" s="220"/>
      <c r="AR75" s="220"/>
      <c r="AS75" s="220"/>
      <c r="AT75" s="220"/>
      <c r="AU75" s="224">
        <f t="shared" si="8"/>
        <v>19555.185000000001</v>
      </c>
      <c r="AV75" s="225">
        <f t="shared" si="9"/>
        <v>365664.26250000001</v>
      </c>
      <c r="AW75" s="226">
        <f t="shared" si="10"/>
        <v>4387971.1500000004</v>
      </c>
    </row>
    <row r="76" spans="1:49" ht="20.25" x14ac:dyDescent="0.3">
      <c r="A76" s="229"/>
      <c r="B76" s="229"/>
      <c r="C76" s="229"/>
      <c r="D76" s="39"/>
      <c r="E76" s="229"/>
      <c r="F76" s="229"/>
      <c r="G76" s="36"/>
      <c r="H76" s="229"/>
      <c r="I76" s="41"/>
      <c r="J76" s="69"/>
      <c r="K76" s="41">
        <f t="shared" ref="K76" si="51">I76*J76</f>
        <v>0</v>
      </c>
      <c r="L76" s="232"/>
      <c r="M76" s="232"/>
      <c r="N76" s="232"/>
      <c r="O76" s="232"/>
      <c r="P76" s="232"/>
      <c r="Q76" s="232"/>
      <c r="R76" s="179">
        <f t="shared" si="3"/>
        <v>0</v>
      </c>
      <c r="S76" s="45">
        <f t="shared" si="4"/>
        <v>0</v>
      </c>
      <c r="T76" s="180">
        <f t="shared" si="5"/>
        <v>0</v>
      </c>
      <c r="U76" s="45">
        <f t="shared" si="6"/>
        <v>0</v>
      </c>
      <c r="V76" s="232"/>
      <c r="W76" s="45">
        <f t="shared" si="7"/>
        <v>0</v>
      </c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44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24">
        <f t="shared" si="8"/>
        <v>0</v>
      </c>
      <c r="AV76" s="225">
        <f t="shared" si="9"/>
        <v>0</v>
      </c>
      <c r="AW76" s="226">
        <f t="shared" si="10"/>
        <v>0</v>
      </c>
    </row>
    <row r="77" spans="1:49" ht="20.25" x14ac:dyDescent="0.3">
      <c r="A77" s="230"/>
      <c r="B77" s="231" t="s">
        <v>163</v>
      </c>
      <c r="C77" s="232"/>
      <c r="D77" s="232"/>
      <c r="E77" s="232"/>
      <c r="F77" s="232"/>
      <c r="G77" s="232"/>
      <c r="H77" s="232"/>
      <c r="I77" s="41"/>
      <c r="J77" s="69"/>
      <c r="K77" s="41">
        <f t="shared" si="2"/>
        <v>0</v>
      </c>
      <c r="L77" s="232"/>
      <c r="M77" s="232"/>
      <c r="N77" s="232"/>
      <c r="O77" s="232"/>
      <c r="P77" s="232"/>
      <c r="Q77" s="232"/>
      <c r="R77" s="179">
        <f t="shared" si="3"/>
        <v>0</v>
      </c>
      <c r="S77" s="45">
        <f t="shared" si="4"/>
        <v>0</v>
      </c>
      <c r="T77" s="180">
        <f t="shared" si="5"/>
        <v>0</v>
      </c>
      <c r="U77" s="45">
        <f t="shared" si="6"/>
        <v>0</v>
      </c>
      <c r="V77" s="232"/>
      <c r="W77" s="45">
        <f t="shared" si="7"/>
        <v>0</v>
      </c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44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24">
        <f t="shared" si="8"/>
        <v>0</v>
      </c>
      <c r="AV77" s="225">
        <f t="shared" si="9"/>
        <v>0</v>
      </c>
      <c r="AW77" s="226">
        <f t="shared" si="10"/>
        <v>0</v>
      </c>
    </row>
    <row r="78" spans="1:49" ht="20.25" x14ac:dyDescent="0.3">
      <c r="A78" s="48">
        <v>1</v>
      </c>
      <c r="B78" s="36"/>
      <c r="C78" s="39" t="s">
        <v>84</v>
      </c>
      <c r="D78" s="38" t="s">
        <v>72</v>
      </c>
      <c r="E78" s="36" t="s">
        <v>77</v>
      </c>
      <c r="F78" s="39" t="s">
        <v>164</v>
      </c>
      <c r="G78" s="46" t="s">
        <v>102</v>
      </c>
      <c r="H78" s="70">
        <v>4.33</v>
      </c>
      <c r="I78" s="36">
        <f t="shared" si="1"/>
        <v>76628.009999999995</v>
      </c>
      <c r="J78" s="40">
        <v>2</v>
      </c>
      <c r="K78" s="36">
        <f t="shared" si="2"/>
        <v>153256.01999999999</v>
      </c>
      <c r="L78" s="232"/>
      <c r="M78" s="232"/>
      <c r="N78" s="232">
        <v>4</v>
      </c>
      <c r="O78" s="232">
        <v>3</v>
      </c>
      <c r="P78" s="232"/>
      <c r="Q78" s="232"/>
      <c r="R78" s="179">
        <f t="shared" si="3"/>
        <v>0</v>
      </c>
      <c r="S78" s="45">
        <f t="shared" si="4"/>
        <v>0</v>
      </c>
      <c r="T78" s="180">
        <f t="shared" si="5"/>
        <v>38314.004999999997</v>
      </c>
      <c r="U78" s="45">
        <f t="shared" si="6"/>
        <v>28735.503749999996</v>
      </c>
      <c r="V78" s="232"/>
      <c r="W78" s="45">
        <f t="shared" si="7"/>
        <v>67049.508749999994</v>
      </c>
      <c r="X78" s="232"/>
      <c r="Y78" s="232"/>
      <c r="Z78" s="232">
        <v>40</v>
      </c>
      <c r="AA78" s="45">
        <f>(Z78*17697/100)/16*N78</f>
        <v>1769.7</v>
      </c>
      <c r="AB78" s="232">
        <v>20</v>
      </c>
      <c r="AC78" s="45">
        <f>(AB78*17697/100)/16*O78</f>
        <v>663.63750000000005</v>
      </c>
      <c r="AD78" s="232"/>
      <c r="AE78" s="232"/>
      <c r="AF78" s="232"/>
      <c r="AG78" s="232"/>
      <c r="AH78" s="232"/>
      <c r="AI78" s="44"/>
      <c r="AJ78" s="232"/>
      <c r="AK78" s="232"/>
      <c r="AL78" s="232">
        <v>30</v>
      </c>
      <c r="AM78" s="221">
        <f t="shared" ref="AM78:AM80" si="52">(K78*AL78/100)/16*(M78+N78+O78)</f>
        <v>20114.852625</v>
      </c>
      <c r="AN78" s="232"/>
      <c r="AO78" s="232"/>
      <c r="AP78" s="232"/>
      <c r="AQ78" s="232"/>
      <c r="AR78" s="232"/>
      <c r="AS78" s="232"/>
      <c r="AT78" s="232"/>
      <c r="AU78" s="224">
        <f t="shared" si="8"/>
        <v>6704.9508749999986</v>
      </c>
      <c r="AV78" s="225">
        <f t="shared" si="9"/>
        <v>96302.649749999982</v>
      </c>
      <c r="AW78" s="226">
        <f t="shared" si="10"/>
        <v>1155631.7969999998</v>
      </c>
    </row>
    <row r="79" spans="1:49" ht="20.25" x14ac:dyDescent="0.3">
      <c r="A79" s="48">
        <v>2</v>
      </c>
      <c r="B79" s="36"/>
      <c r="C79" s="39" t="s">
        <v>71</v>
      </c>
      <c r="D79" s="38"/>
      <c r="E79" s="36" t="s">
        <v>77</v>
      </c>
      <c r="F79" s="39" t="s">
        <v>164</v>
      </c>
      <c r="G79" s="46" t="s">
        <v>102</v>
      </c>
      <c r="H79" s="70">
        <v>4.33</v>
      </c>
      <c r="I79" s="36">
        <f t="shared" si="1"/>
        <v>76628.009999999995</v>
      </c>
      <c r="J79" s="40">
        <v>2</v>
      </c>
      <c r="K79" s="36">
        <f t="shared" si="2"/>
        <v>153256.01999999999</v>
      </c>
      <c r="L79" s="232"/>
      <c r="M79" s="232"/>
      <c r="N79" s="232">
        <v>10</v>
      </c>
      <c r="O79" s="232">
        <v>4</v>
      </c>
      <c r="P79" s="232"/>
      <c r="Q79" s="232">
        <v>5</v>
      </c>
      <c r="R79" s="179">
        <f t="shared" si="3"/>
        <v>0</v>
      </c>
      <c r="S79" s="45">
        <f t="shared" si="4"/>
        <v>0</v>
      </c>
      <c r="T79" s="180">
        <f t="shared" si="5"/>
        <v>95785.012499999997</v>
      </c>
      <c r="U79" s="45">
        <f t="shared" si="6"/>
        <v>38314.004999999997</v>
      </c>
      <c r="V79" s="232"/>
      <c r="W79" s="45">
        <f t="shared" si="7"/>
        <v>134099.01749999999</v>
      </c>
      <c r="X79" s="232"/>
      <c r="Y79" s="232"/>
      <c r="Z79" s="232"/>
      <c r="AA79" s="44"/>
      <c r="AB79" s="232"/>
      <c r="AC79" s="44"/>
      <c r="AD79" s="232"/>
      <c r="AE79" s="232"/>
      <c r="AF79" s="232"/>
      <c r="AG79" s="232"/>
      <c r="AH79" s="232">
        <v>40</v>
      </c>
      <c r="AI79" s="45">
        <f t="shared" ref="AI79:AI80" si="53">(17697*AH79/100)/16*Q79</f>
        <v>2212.125</v>
      </c>
      <c r="AJ79" s="232"/>
      <c r="AK79" s="232"/>
      <c r="AL79" s="232">
        <v>30</v>
      </c>
      <c r="AM79" s="221">
        <f t="shared" si="52"/>
        <v>40229.705249999999</v>
      </c>
      <c r="AN79" s="232"/>
      <c r="AO79" s="232"/>
      <c r="AP79" s="232"/>
      <c r="AQ79" s="232"/>
      <c r="AR79" s="232"/>
      <c r="AS79" s="232"/>
      <c r="AT79" s="232"/>
      <c r="AU79" s="224">
        <f t="shared" si="8"/>
        <v>13409.901749999997</v>
      </c>
      <c r="AV79" s="225">
        <f t="shared" si="9"/>
        <v>189950.74949999998</v>
      </c>
      <c r="AW79" s="226">
        <f t="shared" si="10"/>
        <v>2279408.9939999999</v>
      </c>
    </row>
    <row r="80" spans="1:49" ht="20.25" x14ac:dyDescent="0.3">
      <c r="A80" s="48">
        <v>3</v>
      </c>
      <c r="B80" s="36"/>
      <c r="C80" s="39" t="s">
        <v>71</v>
      </c>
      <c r="D80" s="176"/>
      <c r="E80" s="36" t="s">
        <v>77</v>
      </c>
      <c r="F80" s="39" t="s">
        <v>164</v>
      </c>
      <c r="G80" s="46" t="s">
        <v>102</v>
      </c>
      <c r="H80" s="70">
        <v>4.33</v>
      </c>
      <c r="I80" s="36">
        <f t="shared" ref="I80" si="54">H80*17697</f>
        <v>76628.009999999995</v>
      </c>
      <c r="J80" s="40">
        <v>2</v>
      </c>
      <c r="K80" s="36">
        <f t="shared" ref="K80" si="55">I80*J80</f>
        <v>153256.01999999999</v>
      </c>
      <c r="L80" s="274"/>
      <c r="M80" s="42">
        <v>10</v>
      </c>
      <c r="N80" s="42"/>
      <c r="O80" s="42"/>
      <c r="P80" s="42"/>
      <c r="Q80" s="43">
        <v>6.5</v>
      </c>
      <c r="R80" s="179">
        <f t="shared" si="3"/>
        <v>0</v>
      </c>
      <c r="S80" s="45">
        <f t="shared" si="4"/>
        <v>95785.012499999997</v>
      </c>
      <c r="T80" s="180">
        <f t="shared" si="5"/>
        <v>0</v>
      </c>
      <c r="U80" s="45">
        <f t="shared" si="6"/>
        <v>0</v>
      </c>
      <c r="V80" s="232"/>
      <c r="W80" s="45">
        <f t="shared" si="7"/>
        <v>95785.012499999997</v>
      </c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>
        <v>40</v>
      </c>
      <c r="AI80" s="45">
        <f t="shared" si="53"/>
        <v>2875.7625000000003</v>
      </c>
      <c r="AJ80" s="232"/>
      <c r="AK80" s="232"/>
      <c r="AL80" s="232">
        <v>30</v>
      </c>
      <c r="AM80" s="221">
        <f t="shared" si="52"/>
        <v>28735.503749999996</v>
      </c>
      <c r="AN80" s="232"/>
      <c r="AO80" s="232"/>
      <c r="AP80" s="232"/>
      <c r="AQ80" s="232"/>
      <c r="AR80" s="232"/>
      <c r="AS80" s="232"/>
      <c r="AT80" s="232"/>
      <c r="AU80" s="224">
        <f t="shared" si="8"/>
        <v>9578.5012499999993</v>
      </c>
      <c r="AV80" s="225">
        <f t="shared" si="9"/>
        <v>136974.78</v>
      </c>
      <c r="AW80" s="226">
        <f t="shared" si="10"/>
        <v>1643697.3599999999</v>
      </c>
    </row>
    <row r="81" spans="1:54" ht="20.25" x14ac:dyDescent="0.3">
      <c r="A81" s="71"/>
      <c r="B81" s="72" t="s">
        <v>165</v>
      </c>
      <c r="C81" s="37"/>
      <c r="D81" s="73"/>
      <c r="E81" s="74"/>
      <c r="F81" s="73"/>
      <c r="G81" s="74"/>
      <c r="H81" s="75"/>
      <c r="I81" s="36"/>
      <c r="J81" s="75"/>
      <c r="K81" s="36"/>
      <c r="L81" s="232"/>
      <c r="M81" s="232"/>
      <c r="N81" s="232"/>
      <c r="O81" s="232"/>
      <c r="P81" s="232"/>
      <c r="Q81" s="232"/>
      <c r="R81" s="179">
        <f t="shared" si="3"/>
        <v>0</v>
      </c>
      <c r="S81" s="45">
        <f t="shared" si="4"/>
        <v>0</v>
      </c>
      <c r="T81" s="180">
        <f t="shared" si="5"/>
        <v>0</v>
      </c>
      <c r="U81" s="45">
        <f t="shared" si="6"/>
        <v>0</v>
      </c>
      <c r="V81" s="232"/>
      <c r="W81" s="45">
        <f t="shared" si="7"/>
        <v>0</v>
      </c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44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24">
        <f t="shared" si="8"/>
        <v>0</v>
      </c>
      <c r="AV81" s="225">
        <f t="shared" si="9"/>
        <v>0</v>
      </c>
      <c r="AW81" s="226">
        <f t="shared" si="10"/>
        <v>0</v>
      </c>
    </row>
    <row r="82" spans="1:54" ht="20.25" x14ac:dyDescent="0.25">
      <c r="A82" s="182">
        <v>1</v>
      </c>
      <c r="B82" s="41" t="s">
        <v>66</v>
      </c>
      <c r="C82" s="113" t="s">
        <v>67</v>
      </c>
      <c r="D82" s="176" t="s">
        <v>76</v>
      </c>
      <c r="E82" s="41" t="s">
        <v>69</v>
      </c>
      <c r="F82" s="68" t="s">
        <v>70</v>
      </c>
      <c r="G82" s="41" t="s">
        <v>143</v>
      </c>
      <c r="H82" s="69">
        <v>4.4000000000000004</v>
      </c>
      <c r="I82" s="41">
        <f t="shared" si="1"/>
        <v>77866.8</v>
      </c>
      <c r="J82" s="69">
        <v>2</v>
      </c>
      <c r="K82" s="41">
        <f t="shared" si="2"/>
        <v>155733.6</v>
      </c>
      <c r="L82" s="220"/>
      <c r="M82" s="220">
        <v>1</v>
      </c>
      <c r="N82" s="220"/>
      <c r="O82" s="220"/>
      <c r="P82" s="220"/>
      <c r="Q82" s="220">
        <v>1</v>
      </c>
      <c r="R82" s="179">
        <f t="shared" si="3"/>
        <v>0</v>
      </c>
      <c r="S82" s="45">
        <f t="shared" si="4"/>
        <v>9733.35</v>
      </c>
      <c r="T82" s="180">
        <f t="shared" si="5"/>
        <v>0</v>
      </c>
      <c r="U82" s="45">
        <f t="shared" si="6"/>
        <v>0</v>
      </c>
      <c r="V82" s="220"/>
      <c r="W82" s="45">
        <f t="shared" si="7"/>
        <v>9733.35</v>
      </c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>
        <v>40</v>
      </c>
      <c r="AI82" s="45">
        <f>(17697*AH82/100)/16*Q82</f>
        <v>442.42500000000001</v>
      </c>
      <c r="AJ82" s="220"/>
      <c r="AK82" s="220"/>
      <c r="AL82" s="220">
        <v>30</v>
      </c>
      <c r="AM82" s="221">
        <f t="shared" ref="AM82:AM100" si="56">(K82*AL82/100)/16*(M82+N82+O82)</f>
        <v>2920.0050000000001</v>
      </c>
      <c r="AN82" s="244"/>
      <c r="AO82" s="219"/>
      <c r="AP82" s="219">
        <f t="shared" ref="AP82" si="57">K82*40/100/16*(M82+N82+O82)</f>
        <v>3893.34</v>
      </c>
      <c r="AQ82" s="220"/>
      <c r="AR82" s="220"/>
      <c r="AS82" s="220"/>
      <c r="AT82" s="220"/>
      <c r="AU82" s="224">
        <f t="shared" si="8"/>
        <v>973.33500000000004</v>
      </c>
      <c r="AV82" s="225">
        <f t="shared" si="9"/>
        <v>17962.454999999998</v>
      </c>
      <c r="AW82" s="226">
        <f t="shared" si="10"/>
        <v>215549.45999999996</v>
      </c>
      <c r="AX82" s="275"/>
      <c r="AY82" s="275"/>
      <c r="AZ82" s="275"/>
      <c r="BA82" s="275"/>
      <c r="BB82" s="275"/>
    </row>
    <row r="83" spans="1:54" ht="20.25" x14ac:dyDescent="0.3">
      <c r="A83" s="182">
        <v>2</v>
      </c>
      <c r="B83" s="41" t="s">
        <v>128</v>
      </c>
      <c r="C83" s="113" t="s">
        <v>67</v>
      </c>
      <c r="D83" s="68" t="s">
        <v>91</v>
      </c>
      <c r="E83" s="41" t="s">
        <v>77</v>
      </c>
      <c r="F83" s="187" t="s">
        <v>129</v>
      </c>
      <c r="G83" s="41" t="s">
        <v>93</v>
      </c>
      <c r="H83" s="69">
        <v>4.59</v>
      </c>
      <c r="I83" s="41">
        <f t="shared" si="1"/>
        <v>81229.23</v>
      </c>
      <c r="J83" s="69">
        <v>2</v>
      </c>
      <c r="K83" s="41">
        <f t="shared" si="2"/>
        <v>162458.46</v>
      </c>
      <c r="L83" s="220"/>
      <c r="M83" s="220">
        <v>1</v>
      </c>
      <c r="N83" s="220"/>
      <c r="O83" s="220"/>
      <c r="P83" s="220"/>
      <c r="Q83" s="220"/>
      <c r="R83" s="179">
        <f t="shared" si="3"/>
        <v>0</v>
      </c>
      <c r="S83" s="45">
        <f t="shared" si="4"/>
        <v>10153.653749999999</v>
      </c>
      <c r="T83" s="180">
        <f t="shared" si="5"/>
        <v>0</v>
      </c>
      <c r="U83" s="45">
        <f t="shared" si="6"/>
        <v>0</v>
      </c>
      <c r="V83" s="220"/>
      <c r="W83" s="45">
        <f t="shared" si="7"/>
        <v>10153.653749999999</v>
      </c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45"/>
      <c r="AJ83" s="220"/>
      <c r="AK83" s="220"/>
      <c r="AL83" s="220">
        <v>30</v>
      </c>
      <c r="AM83" s="221">
        <f t="shared" si="56"/>
        <v>3046.096125</v>
      </c>
      <c r="AN83" s="258">
        <f>K83*30/100/16*(M83+N83+O83)</f>
        <v>3046.096125</v>
      </c>
      <c r="AO83" s="249"/>
      <c r="AP83" s="220"/>
      <c r="AQ83" s="220"/>
      <c r="AR83" s="220"/>
      <c r="AS83" s="220"/>
      <c r="AT83" s="220"/>
      <c r="AU83" s="224">
        <f t="shared" si="8"/>
        <v>1015.3653749999999</v>
      </c>
      <c r="AV83" s="225">
        <f t="shared" si="9"/>
        <v>17261.211374999999</v>
      </c>
      <c r="AW83" s="226">
        <f t="shared" si="10"/>
        <v>207134.53649999999</v>
      </c>
      <c r="AX83" s="275"/>
      <c r="AY83" s="275"/>
      <c r="AZ83" s="275"/>
      <c r="BA83" s="275"/>
      <c r="BB83" s="275"/>
    </row>
    <row r="84" spans="1:54" ht="20.25" x14ac:dyDescent="0.25">
      <c r="A84" s="182">
        <v>4</v>
      </c>
      <c r="B84" s="41" t="s">
        <v>113</v>
      </c>
      <c r="C84" s="68" t="s">
        <v>114</v>
      </c>
      <c r="D84" s="176" t="s">
        <v>98</v>
      </c>
      <c r="E84" s="41" t="s">
        <v>77</v>
      </c>
      <c r="F84" s="68" t="s">
        <v>115</v>
      </c>
      <c r="G84" s="181" t="s">
        <v>102</v>
      </c>
      <c r="H84" s="69">
        <v>4.33</v>
      </c>
      <c r="I84" s="41">
        <f t="shared" si="1"/>
        <v>76628.009999999995</v>
      </c>
      <c r="J84" s="69">
        <v>2</v>
      </c>
      <c r="K84" s="41">
        <f t="shared" si="2"/>
        <v>153256.01999999999</v>
      </c>
      <c r="L84" s="220"/>
      <c r="M84" s="220">
        <v>1</v>
      </c>
      <c r="N84" s="220"/>
      <c r="O84" s="220"/>
      <c r="P84" s="220"/>
      <c r="Q84" s="220">
        <v>1</v>
      </c>
      <c r="R84" s="179">
        <f t="shared" si="3"/>
        <v>0</v>
      </c>
      <c r="S84" s="45">
        <f t="shared" si="4"/>
        <v>9578.5012499999993</v>
      </c>
      <c r="T84" s="180">
        <f t="shared" si="5"/>
        <v>0</v>
      </c>
      <c r="U84" s="45">
        <f t="shared" si="6"/>
        <v>0</v>
      </c>
      <c r="V84" s="220"/>
      <c r="W84" s="45">
        <f t="shared" si="7"/>
        <v>9578.5012499999993</v>
      </c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>
        <v>40</v>
      </c>
      <c r="AI84" s="45">
        <f>(17697*AH84/100)/16*Q84</f>
        <v>442.42500000000001</v>
      </c>
      <c r="AJ84" s="220"/>
      <c r="AK84" s="220"/>
      <c r="AL84" s="220">
        <v>30</v>
      </c>
      <c r="AM84" s="221">
        <f t="shared" si="56"/>
        <v>2873.5503749999998</v>
      </c>
      <c r="AN84" s="220"/>
      <c r="AO84" s="220"/>
      <c r="AP84" s="220"/>
      <c r="AQ84" s="220"/>
      <c r="AR84" s="220"/>
      <c r="AS84" s="220"/>
      <c r="AT84" s="220"/>
      <c r="AU84" s="224">
        <f t="shared" si="8"/>
        <v>957.85012499999993</v>
      </c>
      <c r="AV84" s="225">
        <f t="shared" si="9"/>
        <v>13852.32675</v>
      </c>
      <c r="AW84" s="226">
        <f t="shared" si="10"/>
        <v>166227.921</v>
      </c>
      <c r="AX84" s="275"/>
      <c r="AY84" s="275"/>
      <c r="AZ84" s="275"/>
      <c r="BA84" s="275"/>
      <c r="BB84" s="275"/>
    </row>
    <row r="85" spans="1:54" ht="20.25" x14ac:dyDescent="0.25">
      <c r="A85" s="182">
        <v>5</v>
      </c>
      <c r="B85" s="41" t="s">
        <v>124</v>
      </c>
      <c r="C85" s="113" t="s">
        <v>67</v>
      </c>
      <c r="D85" s="176" t="s">
        <v>68</v>
      </c>
      <c r="E85" s="41" t="s">
        <v>77</v>
      </c>
      <c r="F85" s="68" t="s">
        <v>313</v>
      </c>
      <c r="G85" s="41" t="s">
        <v>82</v>
      </c>
      <c r="H85" s="69">
        <v>5.12</v>
      </c>
      <c r="I85" s="41">
        <f t="shared" si="1"/>
        <v>90608.639999999999</v>
      </c>
      <c r="J85" s="69">
        <v>2</v>
      </c>
      <c r="K85" s="41">
        <f t="shared" si="2"/>
        <v>181217.28</v>
      </c>
      <c r="L85" s="220"/>
      <c r="M85" s="220">
        <v>1</v>
      </c>
      <c r="N85" s="220"/>
      <c r="O85" s="220"/>
      <c r="P85" s="220"/>
      <c r="Q85" s="220"/>
      <c r="R85" s="179">
        <f t="shared" si="3"/>
        <v>0</v>
      </c>
      <c r="S85" s="45">
        <f t="shared" si="4"/>
        <v>11326.08</v>
      </c>
      <c r="T85" s="180">
        <f t="shared" si="5"/>
        <v>0</v>
      </c>
      <c r="U85" s="45">
        <f t="shared" si="6"/>
        <v>0</v>
      </c>
      <c r="V85" s="220"/>
      <c r="W85" s="45">
        <f t="shared" si="7"/>
        <v>11326.08</v>
      </c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45"/>
      <c r="AJ85" s="220"/>
      <c r="AK85" s="220"/>
      <c r="AL85" s="220">
        <v>30</v>
      </c>
      <c r="AM85" s="221">
        <f t="shared" si="56"/>
        <v>3397.8240000000001</v>
      </c>
      <c r="AN85" s="244"/>
      <c r="AO85" s="219">
        <f t="shared" ref="AO85:AO86" si="58">K85*35/100/16*(M85+N85+O85)</f>
        <v>3964.1279999999997</v>
      </c>
      <c r="AP85" s="269"/>
      <c r="AQ85" s="220"/>
      <c r="AR85" s="220"/>
      <c r="AS85" s="220"/>
      <c r="AT85" s="220"/>
      <c r="AU85" s="224">
        <f t="shared" si="8"/>
        <v>1132.6079999999999</v>
      </c>
      <c r="AV85" s="225">
        <f t="shared" si="9"/>
        <v>19820.64</v>
      </c>
      <c r="AW85" s="226">
        <f t="shared" si="10"/>
        <v>237847.67999999999</v>
      </c>
      <c r="AX85" s="275"/>
      <c r="AY85" s="275"/>
      <c r="AZ85" s="275"/>
      <c r="BA85" s="275"/>
      <c r="BB85" s="275"/>
    </row>
    <row r="86" spans="1:54" ht="20.25" x14ac:dyDescent="0.25">
      <c r="A86" s="182">
        <v>6</v>
      </c>
      <c r="B86" s="41" t="s">
        <v>132</v>
      </c>
      <c r="C86" s="113" t="s">
        <v>67</v>
      </c>
      <c r="D86" s="176" t="s">
        <v>68</v>
      </c>
      <c r="E86" s="41" t="s">
        <v>77</v>
      </c>
      <c r="F86" s="68" t="s">
        <v>133</v>
      </c>
      <c r="G86" s="41" t="s">
        <v>82</v>
      </c>
      <c r="H86" s="69">
        <v>5.12</v>
      </c>
      <c r="I86" s="41">
        <f t="shared" si="1"/>
        <v>90608.639999999999</v>
      </c>
      <c r="J86" s="69">
        <v>2</v>
      </c>
      <c r="K86" s="41">
        <f t="shared" si="2"/>
        <v>181217.28</v>
      </c>
      <c r="L86" s="220"/>
      <c r="M86" s="220">
        <v>2</v>
      </c>
      <c r="N86" s="220"/>
      <c r="O86" s="220"/>
      <c r="P86" s="220"/>
      <c r="Q86" s="220"/>
      <c r="R86" s="179">
        <f t="shared" si="3"/>
        <v>0</v>
      </c>
      <c r="S86" s="45">
        <f t="shared" si="4"/>
        <v>22652.16</v>
      </c>
      <c r="T86" s="180">
        <f t="shared" si="5"/>
        <v>0</v>
      </c>
      <c r="U86" s="45">
        <f t="shared" si="6"/>
        <v>0</v>
      </c>
      <c r="V86" s="220"/>
      <c r="W86" s="45">
        <f t="shared" si="7"/>
        <v>22652.16</v>
      </c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45"/>
      <c r="AJ86" s="220"/>
      <c r="AK86" s="220"/>
      <c r="AL86" s="220">
        <v>30</v>
      </c>
      <c r="AM86" s="221">
        <f t="shared" si="56"/>
        <v>6795.6480000000001</v>
      </c>
      <c r="AN86" s="244"/>
      <c r="AO86" s="219">
        <f t="shared" si="58"/>
        <v>7928.2559999999994</v>
      </c>
      <c r="AP86" s="269"/>
      <c r="AQ86" s="220"/>
      <c r="AR86" s="220"/>
      <c r="AS86" s="220"/>
      <c r="AT86" s="220"/>
      <c r="AU86" s="224">
        <f t="shared" si="8"/>
        <v>2265.2159999999999</v>
      </c>
      <c r="AV86" s="225">
        <f t="shared" si="9"/>
        <v>39641.279999999999</v>
      </c>
      <c r="AW86" s="226">
        <f t="shared" si="10"/>
        <v>475695.35999999999</v>
      </c>
      <c r="AX86" s="275"/>
      <c r="AY86" s="275"/>
      <c r="AZ86" s="275"/>
      <c r="BA86" s="275"/>
      <c r="BB86" s="275"/>
    </row>
    <row r="87" spans="1:54" ht="20.25" x14ac:dyDescent="0.3">
      <c r="A87" s="182">
        <v>7</v>
      </c>
      <c r="B87" s="41" t="s">
        <v>126</v>
      </c>
      <c r="C87" s="113" t="s">
        <v>67</v>
      </c>
      <c r="D87" s="68" t="s">
        <v>91</v>
      </c>
      <c r="E87" s="41" t="s">
        <v>77</v>
      </c>
      <c r="F87" s="187" t="s">
        <v>127</v>
      </c>
      <c r="G87" s="41" t="s">
        <v>93</v>
      </c>
      <c r="H87" s="69">
        <v>4.66</v>
      </c>
      <c r="I87" s="41">
        <f t="shared" si="1"/>
        <v>82468.02</v>
      </c>
      <c r="J87" s="69">
        <v>2</v>
      </c>
      <c r="K87" s="41">
        <f t="shared" si="2"/>
        <v>164936.04</v>
      </c>
      <c r="L87" s="220"/>
      <c r="M87" s="220">
        <v>1</v>
      </c>
      <c r="N87" s="220"/>
      <c r="O87" s="220"/>
      <c r="P87" s="220"/>
      <c r="Q87" s="220">
        <v>1</v>
      </c>
      <c r="R87" s="179">
        <f t="shared" si="3"/>
        <v>0</v>
      </c>
      <c r="S87" s="45">
        <f t="shared" si="4"/>
        <v>10308.502500000001</v>
      </c>
      <c r="T87" s="180">
        <f t="shared" si="5"/>
        <v>0</v>
      </c>
      <c r="U87" s="45">
        <f t="shared" si="6"/>
        <v>0</v>
      </c>
      <c r="V87" s="220"/>
      <c r="W87" s="45">
        <f t="shared" si="7"/>
        <v>10308.502500000001</v>
      </c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>
        <v>40</v>
      </c>
      <c r="AI87" s="45">
        <f t="shared" ref="AI87:AI88" si="59">(17697*AH87/100)/16*Q87</f>
        <v>442.42500000000001</v>
      </c>
      <c r="AJ87" s="220"/>
      <c r="AK87" s="220"/>
      <c r="AL87" s="220">
        <v>30</v>
      </c>
      <c r="AM87" s="221">
        <f t="shared" si="56"/>
        <v>3092.5507500000003</v>
      </c>
      <c r="AN87" s="258">
        <f>K87*30/100/16*(M87+N87+O87)</f>
        <v>3092.5507500000003</v>
      </c>
      <c r="AO87" s="249"/>
      <c r="AP87" s="220"/>
      <c r="AQ87" s="220"/>
      <c r="AR87" s="220"/>
      <c r="AS87" s="220"/>
      <c r="AT87" s="220"/>
      <c r="AU87" s="224">
        <f t="shared" si="8"/>
        <v>1030.8502500000002</v>
      </c>
      <c r="AV87" s="225">
        <f t="shared" si="9"/>
        <v>17966.879250000002</v>
      </c>
      <c r="AW87" s="226">
        <f t="shared" si="10"/>
        <v>215602.55100000004</v>
      </c>
      <c r="AX87" s="275"/>
      <c r="AY87" s="275"/>
      <c r="AZ87" s="275"/>
      <c r="BA87" s="275"/>
      <c r="BB87" s="275"/>
    </row>
    <row r="88" spans="1:54" ht="20.25" x14ac:dyDescent="0.25">
      <c r="A88" s="182">
        <v>8</v>
      </c>
      <c r="B88" s="41" t="s">
        <v>119</v>
      </c>
      <c r="C88" s="113" t="s">
        <v>120</v>
      </c>
      <c r="D88" s="176" t="s">
        <v>76</v>
      </c>
      <c r="E88" s="41" t="s">
        <v>77</v>
      </c>
      <c r="F88" s="68" t="s">
        <v>312</v>
      </c>
      <c r="G88" s="41" t="s">
        <v>78</v>
      </c>
      <c r="H88" s="69">
        <v>5.41</v>
      </c>
      <c r="I88" s="41">
        <f t="shared" si="1"/>
        <v>95740.77</v>
      </c>
      <c r="J88" s="69">
        <v>2</v>
      </c>
      <c r="K88" s="41">
        <f t="shared" si="2"/>
        <v>191481.54</v>
      </c>
      <c r="L88" s="220"/>
      <c r="M88" s="220"/>
      <c r="N88" s="220">
        <v>4</v>
      </c>
      <c r="O88" s="220">
        <v>2</v>
      </c>
      <c r="P88" s="220"/>
      <c r="Q88" s="220">
        <v>2.5</v>
      </c>
      <c r="R88" s="179">
        <f t="shared" si="3"/>
        <v>0</v>
      </c>
      <c r="S88" s="45">
        <f t="shared" si="4"/>
        <v>0</v>
      </c>
      <c r="T88" s="180">
        <f t="shared" si="5"/>
        <v>47870.385000000002</v>
      </c>
      <c r="U88" s="45">
        <f t="shared" si="6"/>
        <v>23935.192500000001</v>
      </c>
      <c r="V88" s="220"/>
      <c r="W88" s="45">
        <f t="shared" si="7"/>
        <v>71805.577499999999</v>
      </c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>
        <v>40</v>
      </c>
      <c r="AI88" s="45">
        <f t="shared" si="59"/>
        <v>1106.0625</v>
      </c>
      <c r="AJ88" s="220"/>
      <c r="AK88" s="220"/>
      <c r="AL88" s="220">
        <v>30</v>
      </c>
      <c r="AM88" s="221">
        <f t="shared" si="56"/>
        <v>21541.67325</v>
      </c>
      <c r="AN88" s="220"/>
      <c r="AO88" s="220"/>
      <c r="AP88" s="219">
        <f>K88*40/100/16*(M88+N88+O88)</f>
        <v>28722.231000000003</v>
      </c>
      <c r="AQ88" s="220"/>
      <c r="AR88" s="220"/>
      <c r="AS88" s="220"/>
      <c r="AT88" s="220"/>
      <c r="AU88" s="224">
        <f t="shared" si="8"/>
        <v>7180.5577499999999</v>
      </c>
      <c r="AV88" s="225">
        <f t="shared" si="9"/>
        <v>130356.10200000001</v>
      </c>
      <c r="AW88" s="226">
        <f t="shared" si="10"/>
        <v>1564273.2240000002</v>
      </c>
      <c r="AX88" s="275"/>
      <c r="AY88" s="275"/>
      <c r="AZ88" s="275"/>
      <c r="BA88" s="275"/>
      <c r="BB88" s="275"/>
    </row>
    <row r="89" spans="1:54" ht="20.25" x14ac:dyDescent="0.3">
      <c r="A89" s="182">
        <v>9</v>
      </c>
      <c r="B89" s="41" t="s">
        <v>166</v>
      </c>
      <c r="C89" s="68" t="s">
        <v>108</v>
      </c>
      <c r="D89" s="68" t="s">
        <v>91</v>
      </c>
      <c r="E89" s="41" t="s">
        <v>77</v>
      </c>
      <c r="F89" s="68" t="s">
        <v>167</v>
      </c>
      <c r="G89" s="41" t="s">
        <v>93</v>
      </c>
      <c r="H89" s="69">
        <v>5.08</v>
      </c>
      <c r="I89" s="41">
        <f t="shared" si="1"/>
        <v>89900.76</v>
      </c>
      <c r="J89" s="69">
        <v>2</v>
      </c>
      <c r="K89" s="41">
        <f t="shared" si="2"/>
        <v>179801.52</v>
      </c>
      <c r="L89" s="220"/>
      <c r="M89" s="220"/>
      <c r="N89" s="220">
        <v>2</v>
      </c>
      <c r="O89" s="220">
        <v>1</v>
      </c>
      <c r="P89" s="220"/>
      <c r="Q89" s="220"/>
      <c r="R89" s="179">
        <f t="shared" si="3"/>
        <v>0</v>
      </c>
      <c r="S89" s="45">
        <f t="shared" si="4"/>
        <v>0</v>
      </c>
      <c r="T89" s="180">
        <f t="shared" si="5"/>
        <v>22475.19</v>
      </c>
      <c r="U89" s="45">
        <f t="shared" si="6"/>
        <v>11237.594999999999</v>
      </c>
      <c r="V89" s="220"/>
      <c r="W89" s="45">
        <f t="shared" si="7"/>
        <v>33712.784999999996</v>
      </c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45"/>
      <c r="AJ89" s="220"/>
      <c r="AK89" s="220"/>
      <c r="AL89" s="220">
        <v>30</v>
      </c>
      <c r="AM89" s="221">
        <f t="shared" si="56"/>
        <v>10113.835499999999</v>
      </c>
      <c r="AN89" s="258">
        <f>K89*30/100/16*(M89+N89+O89)</f>
        <v>10113.835499999999</v>
      </c>
      <c r="AO89" s="220"/>
      <c r="AP89" s="220"/>
      <c r="AQ89" s="220"/>
      <c r="AR89" s="220"/>
      <c r="AS89" s="220"/>
      <c r="AT89" s="220"/>
      <c r="AU89" s="224">
        <f t="shared" si="8"/>
        <v>3371.2784999999999</v>
      </c>
      <c r="AV89" s="225">
        <f t="shared" si="9"/>
        <v>57311.734499999999</v>
      </c>
      <c r="AW89" s="226">
        <f t="shared" si="10"/>
        <v>687740.81400000001</v>
      </c>
      <c r="AX89" s="275"/>
      <c r="AY89" s="275"/>
      <c r="AZ89" s="275"/>
      <c r="BA89" s="275"/>
      <c r="BB89" s="275"/>
    </row>
    <row r="90" spans="1:54" ht="20.25" x14ac:dyDescent="0.25">
      <c r="A90" s="182">
        <v>10</v>
      </c>
      <c r="B90" s="41" t="s">
        <v>139</v>
      </c>
      <c r="C90" s="68" t="s">
        <v>114</v>
      </c>
      <c r="D90" s="176" t="s">
        <v>76</v>
      </c>
      <c r="E90" s="41" t="s">
        <v>77</v>
      </c>
      <c r="F90" s="68" t="s">
        <v>140</v>
      </c>
      <c r="G90" s="41" t="s">
        <v>78</v>
      </c>
      <c r="H90" s="69">
        <v>5.41</v>
      </c>
      <c r="I90" s="41">
        <f t="shared" si="1"/>
        <v>95740.77</v>
      </c>
      <c r="J90" s="69">
        <v>2</v>
      </c>
      <c r="K90" s="41">
        <f t="shared" si="2"/>
        <v>191481.54</v>
      </c>
      <c r="L90" s="220"/>
      <c r="M90" s="220">
        <v>1</v>
      </c>
      <c r="N90" s="220"/>
      <c r="O90" s="220"/>
      <c r="P90" s="220"/>
      <c r="Q90" s="220">
        <v>1</v>
      </c>
      <c r="R90" s="179">
        <f t="shared" si="3"/>
        <v>0</v>
      </c>
      <c r="S90" s="45">
        <f t="shared" si="4"/>
        <v>11967.596250000001</v>
      </c>
      <c r="T90" s="180">
        <f t="shared" si="5"/>
        <v>0</v>
      </c>
      <c r="U90" s="45">
        <f t="shared" si="6"/>
        <v>0</v>
      </c>
      <c r="V90" s="220"/>
      <c r="W90" s="45">
        <f t="shared" si="7"/>
        <v>11967.596250000001</v>
      </c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>
        <v>40</v>
      </c>
      <c r="AI90" s="45">
        <f t="shared" ref="AI90:AI92" si="60">(17697*AH90/100)/16*Q90</f>
        <v>442.42500000000001</v>
      </c>
      <c r="AJ90" s="220"/>
      <c r="AK90" s="220"/>
      <c r="AL90" s="220">
        <v>30</v>
      </c>
      <c r="AM90" s="221">
        <f t="shared" si="56"/>
        <v>3590.278875</v>
      </c>
      <c r="AN90" s="220"/>
      <c r="AO90" s="220"/>
      <c r="AP90" s="219">
        <f t="shared" ref="AP90:AP94" si="61">K90*40/100/16*(M90+N90+O90)</f>
        <v>4787.0385000000006</v>
      </c>
      <c r="AQ90" s="220"/>
      <c r="AR90" s="220"/>
      <c r="AS90" s="220"/>
      <c r="AT90" s="220"/>
      <c r="AU90" s="224">
        <f t="shared" si="8"/>
        <v>1196.7596250000001</v>
      </c>
      <c r="AV90" s="225">
        <f t="shared" si="9"/>
        <v>21984.098249999999</v>
      </c>
      <c r="AW90" s="226">
        <f t="shared" si="10"/>
        <v>263809.179</v>
      </c>
      <c r="AX90" s="275"/>
      <c r="AY90" s="275"/>
      <c r="AZ90" s="275"/>
      <c r="BA90" s="275"/>
      <c r="BB90" s="275"/>
    </row>
    <row r="91" spans="1:54" ht="20.25" x14ac:dyDescent="0.25">
      <c r="A91" s="184">
        <v>11</v>
      </c>
      <c r="B91" s="41" t="s">
        <v>141</v>
      </c>
      <c r="C91" s="68" t="s">
        <v>114</v>
      </c>
      <c r="D91" s="176" t="s">
        <v>76</v>
      </c>
      <c r="E91" s="41" t="s">
        <v>69</v>
      </c>
      <c r="F91" s="68" t="s">
        <v>142</v>
      </c>
      <c r="G91" s="41" t="s">
        <v>143</v>
      </c>
      <c r="H91" s="69">
        <v>4.22</v>
      </c>
      <c r="I91" s="41">
        <f t="shared" si="1"/>
        <v>74681.34</v>
      </c>
      <c r="J91" s="69">
        <v>2</v>
      </c>
      <c r="K91" s="41">
        <f t="shared" si="2"/>
        <v>149362.68</v>
      </c>
      <c r="L91" s="220"/>
      <c r="M91" s="220">
        <v>2</v>
      </c>
      <c r="N91" s="220"/>
      <c r="O91" s="220"/>
      <c r="P91" s="220"/>
      <c r="Q91" s="220">
        <v>2</v>
      </c>
      <c r="R91" s="179">
        <f t="shared" si="3"/>
        <v>0</v>
      </c>
      <c r="S91" s="45">
        <f t="shared" si="4"/>
        <v>18670.334999999999</v>
      </c>
      <c r="T91" s="180">
        <f t="shared" si="5"/>
        <v>0</v>
      </c>
      <c r="U91" s="45">
        <f t="shared" si="6"/>
        <v>0</v>
      </c>
      <c r="V91" s="220"/>
      <c r="W91" s="45">
        <f t="shared" si="7"/>
        <v>18670.334999999999</v>
      </c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>
        <v>40</v>
      </c>
      <c r="AI91" s="45">
        <f t="shared" si="60"/>
        <v>884.85</v>
      </c>
      <c r="AJ91" s="220"/>
      <c r="AK91" s="220"/>
      <c r="AL91" s="220">
        <v>30</v>
      </c>
      <c r="AM91" s="221">
        <f t="shared" si="56"/>
        <v>5601.1004999999996</v>
      </c>
      <c r="AN91" s="220"/>
      <c r="AO91" s="220"/>
      <c r="AP91" s="219">
        <f t="shared" si="61"/>
        <v>7468.1339999999991</v>
      </c>
      <c r="AQ91" s="220"/>
      <c r="AR91" s="220"/>
      <c r="AS91" s="220"/>
      <c r="AT91" s="220"/>
      <c r="AU91" s="224">
        <f t="shared" si="8"/>
        <v>1867.0334999999998</v>
      </c>
      <c r="AV91" s="225">
        <f t="shared" si="9"/>
        <v>34491.452999999994</v>
      </c>
      <c r="AW91" s="226">
        <f t="shared" si="10"/>
        <v>413897.43599999993</v>
      </c>
      <c r="AX91" s="275"/>
      <c r="AY91" s="275"/>
      <c r="AZ91" s="275"/>
      <c r="BA91" s="275"/>
      <c r="BB91" s="275"/>
    </row>
    <row r="92" spans="1:54" ht="20.25" x14ac:dyDescent="0.25">
      <c r="A92" s="184">
        <v>13</v>
      </c>
      <c r="B92" s="41" t="s">
        <v>160</v>
      </c>
      <c r="C92" s="68" t="s">
        <v>114</v>
      </c>
      <c r="D92" s="176" t="s">
        <v>68</v>
      </c>
      <c r="E92" s="41" t="s">
        <v>77</v>
      </c>
      <c r="F92" s="68" t="s">
        <v>162</v>
      </c>
      <c r="G92" s="41" t="s">
        <v>82</v>
      </c>
      <c r="H92" s="69">
        <v>5.2</v>
      </c>
      <c r="I92" s="41">
        <f t="shared" si="1"/>
        <v>92024.400000000009</v>
      </c>
      <c r="J92" s="69">
        <v>2</v>
      </c>
      <c r="K92" s="41">
        <f t="shared" si="2"/>
        <v>184048.80000000002</v>
      </c>
      <c r="L92" s="220"/>
      <c r="M92" s="220">
        <v>1</v>
      </c>
      <c r="N92" s="220"/>
      <c r="O92" s="220"/>
      <c r="P92" s="220"/>
      <c r="Q92" s="220">
        <v>1</v>
      </c>
      <c r="R92" s="179">
        <f t="shared" si="3"/>
        <v>0</v>
      </c>
      <c r="S92" s="45">
        <f t="shared" si="4"/>
        <v>11503.050000000001</v>
      </c>
      <c r="T92" s="180">
        <f t="shared" si="5"/>
        <v>0</v>
      </c>
      <c r="U92" s="45">
        <f t="shared" si="6"/>
        <v>0</v>
      </c>
      <c r="V92" s="220"/>
      <c r="W92" s="45">
        <f t="shared" si="7"/>
        <v>11503.050000000001</v>
      </c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>
        <v>40</v>
      </c>
      <c r="AI92" s="45">
        <f t="shared" si="60"/>
        <v>442.42500000000001</v>
      </c>
      <c r="AJ92" s="220"/>
      <c r="AK92" s="220"/>
      <c r="AL92" s="220">
        <v>30</v>
      </c>
      <c r="AM92" s="221">
        <f t="shared" si="56"/>
        <v>3450.9150000000004</v>
      </c>
      <c r="AN92" s="220"/>
      <c r="AO92" s="219">
        <f t="shared" ref="AO92" si="62">K92*35/100/16*(M92+N92+O92)</f>
        <v>4026.0675000000006</v>
      </c>
      <c r="AP92" s="219"/>
      <c r="AQ92" s="220"/>
      <c r="AR92" s="220"/>
      <c r="AS92" s="220"/>
      <c r="AT92" s="220"/>
      <c r="AU92" s="224">
        <f t="shared" si="8"/>
        <v>1150.3050000000001</v>
      </c>
      <c r="AV92" s="225">
        <f t="shared" si="9"/>
        <v>20572.762500000001</v>
      </c>
      <c r="AW92" s="226">
        <f t="shared" si="10"/>
        <v>246873.15000000002</v>
      </c>
      <c r="AX92" s="275"/>
      <c r="AY92" s="275"/>
      <c r="AZ92" s="275"/>
      <c r="BA92" s="275"/>
      <c r="BB92" s="275"/>
    </row>
    <row r="93" spans="1:54" ht="20.25" x14ac:dyDescent="0.25">
      <c r="A93" s="184">
        <v>14</v>
      </c>
      <c r="B93" s="41" t="s">
        <v>136</v>
      </c>
      <c r="C93" s="68" t="s">
        <v>95</v>
      </c>
      <c r="D93" s="176" t="s">
        <v>76</v>
      </c>
      <c r="E93" s="41" t="s">
        <v>77</v>
      </c>
      <c r="F93" s="68" t="s">
        <v>137</v>
      </c>
      <c r="G93" s="41" t="s">
        <v>78</v>
      </c>
      <c r="H93" s="69">
        <v>5.24</v>
      </c>
      <c r="I93" s="41">
        <f t="shared" si="1"/>
        <v>92732.28</v>
      </c>
      <c r="J93" s="69">
        <v>2</v>
      </c>
      <c r="K93" s="41">
        <f t="shared" si="2"/>
        <v>185464.56</v>
      </c>
      <c r="L93" s="228"/>
      <c r="M93" s="228"/>
      <c r="N93" s="228"/>
      <c r="O93" s="228">
        <v>1</v>
      </c>
      <c r="P93" s="228"/>
      <c r="Q93" s="228"/>
      <c r="R93" s="179">
        <f t="shared" si="3"/>
        <v>0</v>
      </c>
      <c r="S93" s="45">
        <f t="shared" si="4"/>
        <v>0</v>
      </c>
      <c r="T93" s="180">
        <f t="shared" si="5"/>
        <v>0</v>
      </c>
      <c r="U93" s="45">
        <f t="shared" si="6"/>
        <v>11591.535</v>
      </c>
      <c r="V93" s="228"/>
      <c r="W93" s="45">
        <f t="shared" si="7"/>
        <v>11591.535</v>
      </c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45"/>
      <c r="AJ93" s="228"/>
      <c r="AK93" s="228"/>
      <c r="AL93" s="228">
        <v>30</v>
      </c>
      <c r="AM93" s="221">
        <f t="shared" si="56"/>
        <v>3477.4604999999997</v>
      </c>
      <c r="AN93" s="228"/>
      <c r="AO93" s="228"/>
      <c r="AP93" s="219">
        <f t="shared" si="61"/>
        <v>4636.6140000000005</v>
      </c>
      <c r="AQ93" s="220"/>
      <c r="AR93" s="220"/>
      <c r="AS93" s="220"/>
      <c r="AT93" s="220"/>
      <c r="AU93" s="224">
        <f t="shared" si="8"/>
        <v>1159.1535000000001</v>
      </c>
      <c r="AV93" s="225">
        <f t="shared" si="9"/>
        <v>20864.762999999999</v>
      </c>
      <c r="AW93" s="226">
        <f t="shared" si="10"/>
        <v>250377.15599999999</v>
      </c>
      <c r="AX93" s="275"/>
      <c r="AY93" s="275"/>
      <c r="AZ93" s="275"/>
      <c r="BA93" s="275"/>
      <c r="BB93" s="275"/>
    </row>
    <row r="94" spans="1:54" ht="20.25" x14ac:dyDescent="0.25">
      <c r="A94" s="184">
        <v>15</v>
      </c>
      <c r="B94" s="41" t="s">
        <v>106</v>
      </c>
      <c r="C94" s="68" t="s">
        <v>95</v>
      </c>
      <c r="D94" s="176" t="s">
        <v>76</v>
      </c>
      <c r="E94" s="41" t="s">
        <v>77</v>
      </c>
      <c r="F94" s="68" t="s">
        <v>96</v>
      </c>
      <c r="G94" s="41" t="s">
        <v>78</v>
      </c>
      <c r="H94" s="69">
        <v>5.24</v>
      </c>
      <c r="I94" s="41">
        <f t="shared" si="1"/>
        <v>92732.28</v>
      </c>
      <c r="J94" s="69">
        <v>2</v>
      </c>
      <c r="K94" s="41">
        <f t="shared" si="2"/>
        <v>185464.56</v>
      </c>
      <c r="L94" s="220"/>
      <c r="M94" s="220"/>
      <c r="N94" s="220"/>
      <c r="O94" s="220">
        <v>1</v>
      </c>
      <c r="P94" s="220"/>
      <c r="Q94" s="220"/>
      <c r="R94" s="179">
        <f t="shared" ref="R94:R100" si="63">K94/24*L94</f>
        <v>0</v>
      </c>
      <c r="S94" s="45">
        <f t="shared" ref="S94:S100" si="64">K94/16*M94</f>
        <v>0</v>
      </c>
      <c r="T94" s="180">
        <f t="shared" ref="T94:T100" si="65">K94/16*N94</f>
        <v>0</v>
      </c>
      <c r="U94" s="45">
        <f t="shared" ref="U94:U100" si="66">K94/16*O94</f>
        <v>11591.535</v>
      </c>
      <c r="V94" s="220"/>
      <c r="W94" s="45">
        <f t="shared" ref="W94:W100" si="67">R94+S94+T94+U94+V94</f>
        <v>11591.535</v>
      </c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45"/>
      <c r="AJ94" s="220"/>
      <c r="AK94" s="220"/>
      <c r="AL94" s="220">
        <v>30</v>
      </c>
      <c r="AM94" s="221">
        <f t="shared" si="56"/>
        <v>3477.4604999999997</v>
      </c>
      <c r="AN94" s="220"/>
      <c r="AO94" s="220"/>
      <c r="AP94" s="219">
        <f t="shared" si="61"/>
        <v>4636.6140000000005</v>
      </c>
      <c r="AQ94" s="220"/>
      <c r="AR94" s="220"/>
      <c r="AS94" s="220"/>
      <c r="AT94" s="220"/>
      <c r="AU94" s="224">
        <f t="shared" ref="AU94:AU100" si="68">W94*10/100</f>
        <v>1159.1535000000001</v>
      </c>
      <c r="AV94" s="225">
        <f t="shared" ref="AV94:AV100" si="69">W94+Y94+AA94+AC94+AE94+AG94+AI94+AK94+AM94+AN94+AO94+AP94+AQ94+AR94+AS94+AT94+AU94</f>
        <v>20864.762999999999</v>
      </c>
      <c r="AW94" s="226">
        <f t="shared" ref="AW94:AW100" si="70">AV94*12</f>
        <v>250377.15599999999</v>
      </c>
      <c r="AX94" s="275"/>
      <c r="AY94" s="275"/>
      <c r="AZ94" s="275"/>
      <c r="BA94" s="275"/>
      <c r="BB94" s="275"/>
    </row>
    <row r="95" spans="1:54" ht="20.25" x14ac:dyDescent="0.25">
      <c r="A95" s="184">
        <v>17</v>
      </c>
      <c r="B95" s="41" t="s">
        <v>107</v>
      </c>
      <c r="C95" s="68" t="s">
        <v>108</v>
      </c>
      <c r="D95" s="176" t="s">
        <v>68</v>
      </c>
      <c r="E95" s="41" t="s">
        <v>77</v>
      </c>
      <c r="F95" s="68" t="s">
        <v>109</v>
      </c>
      <c r="G95" s="41" t="s">
        <v>82</v>
      </c>
      <c r="H95" s="69">
        <v>5.12</v>
      </c>
      <c r="I95" s="41">
        <f t="shared" si="1"/>
        <v>90608.639999999999</v>
      </c>
      <c r="J95" s="69">
        <v>2</v>
      </c>
      <c r="K95" s="41">
        <f t="shared" si="2"/>
        <v>181217.28</v>
      </c>
      <c r="L95" s="220"/>
      <c r="M95" s="220"/>
      <c r="N95" s="220"/>
      <c r="O95" s="220">
        <v>1</v>
      </c>
      <c r="P95" s="220"/>
      <c r="Q95" s="220"/>
      <c r="R95" s="179">
        <f t="shared" si="63"/>
        <v>0</v>
      </c>
      <c r="S95" s="45">
        <f t="shared" si="64"/>
        <v>0</v>
      </c>
      <c r="T95" s="180">
        <f t="shared" si="65"/>
        <v>0</v>
      </c>
      <c r="U95" s="45">
        <f t="shared" si="66"/>
        <v>11326.08</v>
      </c>
      <c r="V95" s="220"/>
      <c r="W95" s="45">
        <f t="shared" si="67"/>
        <v>11326.08</v>
      </c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45"/>
      <c r="AJ95" s="220"/>
      <c r="AK95" s="220"/>
      <c r="AL95" s="220">
        <v>30</v>
      </c>
      <c r="AM95" s="221">
        <f t="shared" si="56"/>
        <v>3397.8240000000001</v>
      </c>
      <c r="AN95" s="244"/>
      <c r="AO95" s="219">
        <f>K95*35/100/16*(M95+N95+O95)</f>
        <v>3964.1279999999997</v>
      </c>
      <c r="AP95" s="269"/>
      <c r="AQ95" s="220"/>
      <c r="AR95" s="220"/>
      <c r="AS95" s="220"/>
      <c r="AT95" s="220"/>
      <c r="AU95" s="224">
        <f t="shared" si="68"/>
        <v>1132.6079999999999</v>
      </c>
      <c r="AV95" s="225">
        <f t="shared" si="69"/>
        <v>19820.64</v>
      </c>
      <c r="AW95" s="226">
        <f t="shared" si="70"/>
        <v>237847.67999999999</v>
      </c>
      <c r="AX95" s="275"/>
      <c r="AY95" s="275"/>
      <c r="AZ95" s="275"/>
      <c r="BA95" s="275"/>
      <c r="BB95" s="275"/>
    </row>
    <row r="96" spans="1:54" ht="20.25" x14ac:dyDescent="0.25">
      <c r="A96" s="184">
        <v>18</v>
      </c>
      <c r="B96" s="41" t="s">
        <v>110</v>
      </c>
      <c r="C96" s="68" t="s">
        <v>111</v>
      </c>
      <c r="D96" s="68" t="s">
        <v>98</v>
      </c>
      <c r="E96" s="41" t="s">
        <v>77</v>
      </c>
      <c r="F96" s="68" t="s">
        <v>112</v>
      </c>
      <c r="G96" s="41" t="s">
        <v>102</v>
      </c>
      <c r="H96" s="182">
        <v>4.1900000000000004</v>
      </c>
      <c r="I96" s="41">
        <f t="shared" si="1"/>
        <v>74150.430000000008</v>
      </c>
      <c r="J96" s="69">
        <v>2</v>
      </c>
      <c r="K96" s="41">
        <f t="shared" si="2"/>
        <v>148300.86000000002</v>
      </c>
      <c r="L96" s="220"/>
      <c r="M96" s="220"/>
      <c r="N96" s="220"/>
      <c r="O96" s="220">
        <v>2</v>
      </c>
      <c r="P96" s="220"/>
      <c r="Q96" s="220"/>
      <c r="R96" s="179">
        <f t="shared" si="63"/>
        <v>0</v>
      </c>
      <c r="S96" s="45">
        <f t="shared" si="64"/>
        <v>0</v>
      </c>
      <c r="T96" s="180">
        <f t="shared" si="65"/>
        <v>0</v>
      </c>
      <c r="U96" s="45">
        <f t="shared" si="66"/>
        <v>18537.607500000002</v>
      </c>
      <c r="V96" s="220"/>
      <c r="W96" s="45">
        <f t="shared" si="67"/>
        <v>18537.607500000002</v>
      </c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45"/>
      <c r="AJ96" s="220"/>
      <c r="AK96" s="220"/>
      <c r="AL96" s="220">
        <v>30</v>
      </c>
      <c r="AM96" s="221">
        <f t="shared" si="56"/>
        <v>5561.2822500000011</v>
      </c>
      <c r="AN96" s="220"/>
      <c r="AO96" s="276"/>
      <c r="AP96" s="220"/>
      <c r="AQ96" s="220"/>
      <c r="AR96" s="220"/>
      <c r="AS96" s="220"/>
      <c r="AT96" s="220"/>
      <c r="AU96" s="224">
        <f t="shared" si="68"/>
        <v>1853.7607500000001</v>
      </c>
      <c r="AV96" s="225">
        <f t="shared" si="69"/>
        <v>25952.650500000003</v>
      </c>
      <c r="AW96" s="226">
        <f t="shared" si="70"/>
        <v>311431.80600000004</v>
      </c>
      <c r="AX96" s="275"/>
      <c r="AY96" s="275"/>
      <c r="AZ96" s="275"/>
      <c r="BA96" s="275"/>
      <c r="BB96" s="275"/>
    </row>
    <row r="97" spans="1:54" ht="20.25" x14ac:dyDescent="0.25">
      <c r="A97" s="184">
        <v>19</v>
      </c>
      <c r="B97" s="41" t="s">
        <v>86</v>
      </c>
      <c r="C97" s="68" t="s">
        <v>87</v>
      </c>
      <c r="D97" s="176" t="s">
        <v>76</v>
      </c>
      <c r="E97" s="41" t="s">
        <v>77</v>
      </c>
      <c r="F97" s="68" t="s">
        <v>88</v>
      </c>
      <c r="G97" s="41" t="s">
        <v>78</v>
      </c>
      <c r="H97" s="69">
        <v>5.24</v>
      </c>
      <c r="I97" s="41">
        <f t="shared" si="1"/>
        <v>92732.28</v>
      </c>
      <c r="J97" s="69">
        <v>2</v>
      </c>
      <c r="K97" s="41">
        <f t="shared" ref="K97:K98" si="71">I97*J97</f>
        <v>185464.56</v>
      </c>
      <c r="L97" s="220"/>
      <c r="M97" s="220"/>
      <c r="N97" s="220"/>
      <c r="O97" s="220">
        <v>1</v>
      </c>
      <c r="P97" s="220"/>
      <c r="Q97" s="220"/>
      <c r="R97" s="179">
        <f t="shared" si="63"/>
        <v>0</v>
      </c>
      <c r="S97" s="45">
        <f t="shared" si="64"/>
        <v>0</v>
      </c>
      <c r="T97" s="180">
        <f t="shared" si="65"/>
        <v>0</v>
      </c>
      <c r="U97" s="45">
        <f t="shared" si="66"/>
        <v>11591.535</v>
      </c>
      <c r="V97" s="220"/>
      <c r="W97" s="45">
        <f t="shared" si="67"/>
        <v>11591.535</v>
      </c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45"/>
      <c r="AJ97" s="220"/>
      <c r="AK97" s="220"/>
      <c r="AL97" s="220">
        <v>30</v>
      </c>
      <c r="AM97" s="221">
        <f t="shared" si="56"/>
        <v>3477.4604999999997</v>
      </c>
      <c r="AN97" s="220"/>
      <c r="AO97" s="219"/>
      <c r="AP97" s="219">
        <f>K97*40/100/16*(M97+N97+O97)</f>
        <v>4636.6140000000005</v>
      </c>
      <c r="AQ97" s="220"/>
      <c r="AR97" s="220"/>
      <c r="AS97" s="220"/>
      <c r="AT97" s="220"/>
      <c r="AU97" s="224">
        <f t="shared" si="68"/>
        <v>1159.1535000000001</v>
      </c>
      <c r="AV97" s="225">
        <f t="shared" si="69"/>
        <v>20864.762999999999</v>
      </c>
      <c r="AW97" s="226">
        <f t="shared" si="70"/>
        <v>250377.15599999999</v>
      </c>
      <c r="AX97" s="275"/>
      <c r="AY97" s="275"/>
      <c r="AZ97" s="275"/>
      <c r="BA97" s="275"/>
      <c r="BB97" s="275"/>
    </row>
    <row r="98" spans="1:54" ht="20.25" x14ac:dyDescent="0.25">
      <c r="A98" s="184">
        <v>20</v>
      </c>
      <c r="B98" s="41" t="s">
        <v>158</v>
      </c>
      <c r="C98" s="68" t="s">
        <v>111</v>
      </c>
      <c r="D98" s="176" t="s">
        <v>68</v>
      </c>
      <c r="E98" s="41" t="s">
        <v>77</v>
      </c>
      <c r="F98" s="68" t="s">
        <v>159</v>
      </c>
      <c r="G98" s="41" t="s">
        <v>82</v>
      </c>
      <c r="H98" s="69">
        <v>5.12</v>
      </c>
      <c r="I98" s="41">
        <f t="shared" ref="I98" si="72">H98*17697</f>
        <v>90608.639999999999</v>
      </c>
      <c r="J98" s="69">
        <v>2</v>
      </c>
      <c r="K98" s="41">
        <f t="shared" si="71"/>
        <v>181217.28</v>
      </c>
      <c r="L98" s="220"/>
      <c r="M98" s="220"/>
      <c r="N98" s="220"/>
      <c r="O98" s="220">
        <v>1</v>
      </c>
      <c r="P98" s="220"/>
      <c r="Q98" s="220"/>
      <c r="R98" s="179">
        <f t="shared" si="63"/>
        <v>0</v>
      </c>
      <c r="S98" s="45">
        <f t="shared" si="64"/>
        <v>0</v>
      </c>
      <c r="T98" s="180">
        <f t="shared" si="65"/>
        <v>0</v>
      </c>
      <c r="U98" s="45">
        <f t="shared" si="66"/>
        <v>11326.08</v>
      </c>
      <c r="V98" s="220"/>
      <c r="W98" s="45">
        <f t="shared" si="67"/>
        <v>11326.08</v>
      </c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45"/>
      <c r="AJ98" s="220"/>
      <c r="AK98" s="220"/>
      <c r="AL98" s="220">
        <v>30</v>
      </c>
      <c r="AM98" s="221">
        <f t="shared" si="56"/>
        <v>3397.8240000000001</v>
      </c>
      <c r="AN98" s="244"/>
      <c r="AO98" s="219">
        <f>K98*35/100/16*(M98+N98+O98)</f>
        <v>3964.1279999999997</v>
      </c>
      <c r="AP98" s="269"/>
      <c r="AQ98" s="220"/>
      <c r="AR98" s="220"/>
      <c r="AS98" s="220"/>
      <c r="AT98" s="220"/>
      <c r="AU98" s="224">
        <f t="shared" si="68"/>
        <v>1132.6079999999999</v>
      </c>
      <c r="AV98" s="225">
        <f t="shared" si="69"/>
        <v>19820.64</v>
      </c>
      <c r="AW98" s="226">
        <f t="shared" si="70"/>
        <v>237847.67999999999</v>
      </c>
      <c r="AX98" s="275"/>
      <c r="AY98" s="275"/>
      <c r="AZ98" s="275"/>
      <c r="BA98" s="275"/>
      <c r="BB98" s="275"/>
    </row>
    <row r="99" spans="1:54" ht="20.25" x14ac:dyDescent="0.3">
      <c r="A99" s="71"/>
      <c r="B99" s="76" t="s">
        <v>168</v>
      </c>
      <c r="C99" s="39"/>
      <c r="D99" s="38"/>
      <c r="E99" s="36"/>
      <c r="F99" s="39"/>
      <c r="G99" s="36"/>
      <c r="H99" s="40"/>
      <c r="I99" s="36"/>
      <c r="J99" s="40"/>
      <c r="K99" s="36"/>
      <c r="L99" s="232"/>
      <c r="M99" s="232"/>
      <c r="N99" s="232"/>
      <c r="O99" s="232"/>
      <c r="P99" s="232"/>
      <c r="Q99" s="232"/>
      <c r="R99" s="179">
        <f t="shared" si="63"/>
        <v>0</v>
      </c>
      <c r="S99" s="45">
        <f t="shared" si="64"/>
        <v>0</v>
      </c>
      <c r="T99" s="180">
        <f t="shared" si="65"/>
        <v>0</v>
      </c>
      <c r="U99" s="45">
        <f t="shared" si="66"/>
        <v>0</v>
      </c>
      <c r="V99" s="232"/>
      <c r="W99" s="45">
        <f t="shared" si="67"/>
        <v>0</v>
      </c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67"/>
      <c r="AP99" s="232"/>
      <c r="AQ99" s="232"/>
      <c r="AR99" s="232"/>
      <c r="AS99" s="232"/>
      <c r="AT99" s="232"/>
      <c r="AU99" s="224">
        <f t="shared" si="68"/>
        <v>0</v>
      </c>
      <c r="AV99" s="225">
        <f t="shared" si="69"/>
        <v>0</v>
      </c>
      <c r="AW99" s="226">
        <f t="shared" si="70"/>
        <v>0</v>
      </c>
    </row>
    <row r="100" spans="1:54" ht="20.25" x14ac:dyDescent="0.3">
      <c r="A100" s="77">
        <v>1</v>
      </c>
      <c r="B100" s="76"/>
      <c r="C100" s="39" t="s">
        <v>84</v>
      </c>
      <c r="D100" s="38" t="s">
        <v>72</v>
      </c>
      <c r="E100" s="36" t="s">
        <v>77</v>
      </c>
      <c r="F100" s="39" t="s">
        <v>164</v>
      </c>
      <c r="G100" s="46" t="s">
        <v>102</v>
      </c>
      <c r="H100" s="70">
        <v>4.33</v>
      </c>
      <c r="I100" s="36">
        <f t="shared" si="1"/>
        <v>76628.009999999995</v>
      </c>
      <c r="J100" s="40">
        <v>2</v>
      </c>
      <c r="K100" s="36">
        <f t="shared" si="2"/>
        <v>153256.01999999999</v>
      </c>
      <c r="L100" s="232"/>
      <c r="M100" s="232"/>
      <c r="N100" s="232"/>
      <c r="O100" s="232">
        <v>2</v>
      </c>
      <c r="P100" s="232"/>
      <c r="Q100" s="232"/>
      <c r="R100" s="179">
        <f t="shared" si="63"/>
        <v>0</v>
      </c>
      <c r="S100" s="45">
        <f t="shared" si="64"/>
        <v>0</v>
      </c>
      <c r="T100" s="180">
        <f t="shared" si="65"/>
        <v>0</v>
      </c>
      <c r="U100" s="45">
        <f t="shared" si="66"/>
        <v>19157.002499999999</v>
      </c>
      <c r="V100" s="232"/>
      <c r="W100" s="45">
        <f t="shared" si="67"/>
        <v>19157.002499999999</v>
      </c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>
        <v>30</v>
      </c>
      <c r="AM100" s="221">
        <f t="shared" si="56"/>
        <v>5747.1007499999996</v>
      </c>
      <c r="AN100" s="232"/>
      <c r="AO100" s="232"/>
      <c r="AP100" s="232"/>
      <c r="AQ100" s="232"/>
      <c r="AR100" s="232"/>
      <c r="AS100" s="232"/>
      <c r="AT100" s="232"/>
      <c r="AU100" s="224">
        <f t="shared" si="68"/>
        <v>1915.7002499999999</v>
      </c>
      <c r="AV100" s="225">
        <f t="shared" si="69"/>
        <v>26819.803500000002</v>
      </c>
      <c r="AW100" s="226">
        <f t="shared" si="70"/>
        <v>321837.64199999999</v>
      </c>
    </row>
    <row r="101" spans="1:54" ht="20.25" x14ac:dyDescent="0.3">
      <c r="A101" s="77">
        <v>2</v>
      </c>
      <c r="B101" s="76"/>
      <c r="C101" s="39"/>
      <c r="D101" s="68"/>
      <c r="E101" s="36"/>
      <c r="F101" s="39"/>
      <c r="G101" s="46"/>
      <c r="H101" s="70"/>
      <c r="I101" s="36"/>
      <c r="J101" s="40"/>
      <c r="K101" s="36">
        <f t="shared" ref="K101" si="73">I101*J101</f>
        <v>0</v>
      </c>
      <c r="L101" s="232"/>
      <c r="M101" s="232"/>
      <c r="N101" s="232"/>
      <c r="O101" s="232"/>
      <c r="P101" s="232"/>
      <c r="Q101" s="232"/>
      <c r="R101" s="232"/>
      <c r="S101" s="44"/>
      <c r="T101" s="44"/>
      <c r="U101" s="273"/>
      <c r="V101" s="232"/>
      <c r="W101" s="45">
        <f t="shared" ref="W101:W103" si="74">R101+S101+T101+U101+V101</f>
        <v>0</v>
      </c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73"/>
      <c r="AV101" s="277"/>
      <c r="AW101" s="79"/>
    </row>
    <row r="102" spans="1:54" ht="20.25" x14ac:dyDescent="0.3">
      <c r="A102" s="77"/>
      <c r="B102" s="76" t="s">
        <v>169</v>
      </c>
      <c r="C102" s="39"/>
      <c r="D102" s="38"/>
      <c r="E102" s="36"/>
      <c r="F102" s="39"/>
      <c r="G102" s="46"/>
      <c r="H102" s="70"/>
      <c r="I102" s="36"/>
      <c r="J102" s="70"/>
      <c r="K102" s="36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45">
        <f t="shared" si="74"/>
        <v>0</v>
      </c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59"/>
      <c r="AV102" s="232"/>
      <c r="AW102" s="79"/>
    </row>
    <row r="103" spans="1:54" ht="20.25" x14ac:dyDescent="0.3">
      <c r="A103" s="77"/>
      <c r="B103" s="76" t="s">
        <v>170</v>
      </c>
      <c r="C103" s="39"/>
      <c r="D103" s="38"/>
      <c r="E103" s="36"/>
      <c r="F103" s="39"/>
      <c r="G103" s="46"/>
      <c r="H103" s="70"/>
      <c r="I103" s="36"/>
      <c r="J103" s="70"/>
      <c r="K103" s="36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45">
        <f t="shared" si="74"/>
        <v>0</v>
      </c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59"/>
      <c r="AV103" s="232"/>
      <c r="AW103" s="79"/>
    </row>
    <row r="104" spans="1:54" ht="20.25" x14ac:dyDescent="0.3">
      <c r="A104" s="231"/>
      <c r="B104" s="231" t="s">
        <v>171</v>
      </c>
      <c r="C104" s="278"/>
      <c r="D104" s="278"/>
      <c r="E104" s="278"/>
      <c r="F104" s="278"/>
      <c r="G104" s="278"/>
      <c r="H104" s="278"/>
      <c r="I104" s="278"/>
      <c r="J104" s="278"/>
      <c r="K104" s="278"/>
      <c r="L104" s="79">
        <v>8</v>
      </c>
      <c r="M104" s="279">
        <v>223</v>
      </c>
      <c r="N104" s="78">
        <f>SUM(N29:N103)</f>
        <v>326</v>
      </c>
      <c r="O104" s="79">
        <v>68</v>
      </c>
      <c r="P104" s="278"/>
      <c r="Q104" s="280">
        <f>SUM(Q29:Q100)</f>
        <v>310</v>
      </c>
      <c r="R104" s="278"/>
      <c r="S104" s="281">
        <f>SUM(S29:S103)</f>
        <v>2315453.3587500001</v>
      </c>
      <c r="T104" s="281">
        <f t="shared" ref="T104:AW104" si="75">SUM(T29:T103)</f>
        <v>3553159.4174999995</v>
      </c>
      <c r="U104" s="281">
        <f t="shared" si="75"/>
        <v>735398.83500000008</v>
      </c>
      <c r="V104" s="281">
        <f t="shared" si="75"/>
        <v>0</v>
      </c>
      <c r="W104" s="281">
        <f t="shared" si="75"/>
        <v>6670652.6142499987</v>
      </c>
      <c r="X104" s="281"/>
      <c r="Y104" s="281">
        <f t="shared" si="75"/>
        <v>71451.637500000012</v>
      </c>
      <c r="Z104" s="281"/>
      <c r="AA104" s="281">
        <f t="shared" si="75"/>
        <v>94678.949999999983</v>
      </c>
      <c r="AB104" s="281"/>
      <c r="AC104" s="281">
        <f t="shared" si="75"/>
        <v>8737.8937500000011</v>
      </c>
      <c r="AD104" s="281"/>
      <c r="AE104" s="281">
        <f t="shared" si="75"/>
        <v>79636.5</v>
      </c>
      <c r="AF104" s="281"/>
      <c r="AG104" s="281">
        <f t="shared" si="75"/>
        <v>116800.2</v>
      </c>
      <c r="AH104" s="281"/>
      <c r="AI104" s="281">
        <f t="shared" si="75"/>
        <v>137151.74999999997</v>
      </c>
      <c r="AJ104" s="281">
        <f t="shared" si="75"/>
        <v>0</v>
      </c>
      <c r="AK104" s="281">
        <f t="shared" si="75"/>
        <v>0</v>
      </c>
      <c r="AL104" s="281"/>
      <c r="AM104" s="281">
        <f>SUM(AM29:AM103)</f>
        <v>1981203.4833749998</v>
      </c>
      <c r="AN104" s="281">
        <f t="shared" si="75"/>
        <v>399410.229375</v>
      </c>
      <c r="AO104" s="281">
        <f t="shared" si="75"/>
        <v>634686.31406250002</v>
      </c>
      <c r="AP104" s="281">
        <f t="shared" si="75"/>
        <v>808536.40669999993</v>
      </c>
      <c r="AQ104" s="281">
        <f t="shared" si="75"/>
        <v>0</v>
      </c>
      <c r="AR104" s="281">
        <f t="shared" si="75"/>
        <v>0</v>
      </c>
      <c r="AS104" s="281">
        <f t="shared" si="75"/>
        <v>0</v>
      </c>
      <c r="AT104" s="281">
        <f t="shared" si="75"/>
        <v>35394</v>
      </c>
      <c r="AU104" s="281">
        <f t="shared" si="75"/>
        <v>667065.26142500027</v>
      </c>
      <c r="AV104" s="281">
        <f t="shared" si="75"/>
        <v>11705405.240437496</v>
      </c>
      <c r="AW104" s="281">
        <f t="shared" si="75"/>
        <v>140464862.88525003</v>
      </c>
    </row>
    <row r="105" spans="1:54" x14ac:dyDescent="0.25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</row>
    <row r="106" spans="1:54" ht="20.25" x14ac:dyDescent="0.3">
      <c r="A106" s="233"/>
      <c r="B106" s="233"/>
      <c r="C106" s="282" t="s">
        <v>172</v>
      </c>
      <c r="D106" s="283"/>
      <c r="E106" s="283"/>
      <c r="F106" s="283"/>
      <c r="G106" s="283"/>
      <c r="H106" s="28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</row>
    <row r="107" spans="1:54" x14ac:dyDescent="0.25">
      <c r="A107" s="233"/>
      <c r="B107" s="233"/>
      <c r="C107" s="283"/>
      <c r="D107" s="283"/>
      <c r="E107" s="283"/>
      <c r="F107" s="283"/>
      <c r="G107" s="283"/>
      <c r="H107" s="28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</row>
    <row r="108" spans="1:54" ht="20.25" x14ac:dyDescent="0.3">
      <c r="A108" s="233"/>
      <c r="B108" s="233"/>
      <c r="C108" s="282" t="s">
        <v>173</v>
      </c>
      <c r="D108" s="283"/>
      <c r="E108" s="283"/>
      <c r="F108" s="283"/>
      <c r="G108" s="283"/>
      <c r="H108" s="28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</row>
    <row r="116" spans="7:7" ht="20.25" x14ac:dyDescent="0.25">
      <c r="G116" s="41"/>
    </row>
  </sheetData>
  <autoFilter ref="A28:BB104"/>
  <mergeCells count="74">
    <mergeCell ref="AU25:AU27"/>
    <mergeCell ref="AV25:AV27"/>
    <mergeCell ref="AW25:AW27"/>
    <mergeCell ref="AK26:AK27"/>
    <mergeCell ref="AL26:AL27"/>
    <mergeCell ref="AM26:AM27"/>
    <mergeCell ref="N26:N27"/>
    <mergeCell ref="O26:O27"/>
    <mergeCell ref="P26:P27"/>
    <mergeCell ref="AS25:AS27"/>
    <mergeCell ref="AT25:AT27"/>
    <mergeCell ref="U26:U27"/>
    <mergeCell ref="V26:V27"/>
    <mergeCell ref="X26:Y26"/>
    <mergeCell ref="Z26:AA26"/>
    <mergeCell ref="AB26:AC26"/>
    <mergeCell ref="AD26:AE26"/>
    <mergeCell ref="K25:K27"/>
    <mergeCell ref="L25:Q25"/>
    <mergeCell ref="R25:V25"/>
    <mergeCell ref="W25:W27"/>
    <mergeCell ref="AR25:AR27"/>
    <mergeCell ref="AF26:AG26"/>
    <mergeCell ref="AH26:AH27"/>
    <mergeCell ref="AI26:AI27"/>
    <mergeCell ref="AJ26:AJ27"/>
    <mergeCell ref="AD25:AG25"/>
    <mergeCell ref="AH25:AI25"/>
    <mergeCell ref="AJ25:AK25"/>
    <mergeCell ref="AL25:AM25"/>
    <mergeCell ref="AN25:AQ25"/>
    <mergeCell ref="L26:L27"/>
    <mergeCell ref="M26:M27"/>
    <mergeCell ref="AM22:AQ22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X25:AC25"/>
    <mergeCell ref="Q26:Q27"/>
    <mergeCell ref="R26:R27"/>
    <mergeCell ref="S26:S27"/>
    <mergeCell ref="T26:T27"/>
    <mergeCell ref="J25:J27"/>
    <mergeCell ref="AM21:AQ21"/>
    <mergeCell ref="A10:AK10"/>
    <mergeCell ref="AM10:AQ10"/>
    <mergeCell ref="AM11:AQ11"/>
    <mergeCell ref="AM12:AQ12"/>
    <mergeCell ref="AM13:AQ13"/>
    <mergeCell ref="AM14:AQ14"/>
    <mergeCell ref="AM15:AQ15"/>
    <mergeCell ref="AM16:AQ16"/>
    <mergeCell ref="AM17:AQ17"/>
    <mergeCell ref="AM18:AQ18"/>
    <mergeCell ref="AM19:AQ19"/>
    <mergeCell ref="AM20:AQ20"/>
    <mergeCell ref="AM6:AQ6"/>
    <mergeCell ref="A7:AK7"/>
    <mergeCell ref="AM7:AQ7"/>
    <mergeCell ref="AM8:AQ8"/>
    <mergeCell ref="A9:AK9"/>
    <mergeCell ref="AM9:AQ9"/>
    <mergeCell ref="AM5:AQ5"/>
    <mergeCell ref="AM2:AQ2"/>
    <mergeCell ref="AM3:AQ3"/>
    <mergeCell ref="B4:G4"/>
    <mergeCell ref="I4:L4"/>
    <mergeCell ref="AM4:AQ4"/>
  </mergeCells>
  <dataValidations count="13">
    <dataValidation type="list" allowBlank="1" showInputMessage="1" showErrorMessage="1" sqref="C89:C92">
      <formula1>$B$137:$B$181</formula1>
    </dataValidation>
    <dataValidation type="list" allowBlank="1" showInputMessage="1" showErrorMessage="1" sqref="D31 D52 G96:G98 G82:G83 D45:D48 Z46 E78:E80 G92 D38:E38 E97:E98 D39 D67 D96:E96 G78:G80 D62:D63 E29:E37 E39:E75 G116 G29:G76 G100:G103 E100:E103">
      <formula1>#REF!</formula1>
    </dataValidation>
    <dataValidation type="list" allowBlank="1" showInputMessage="1" showErrorMessage="1" sqref="C30:C32">
      <formula1>$B$157:$B$173</formula1>
    </dataValidation>
    <dataValidation type="list" allowBlank="1" showInputMessage="1" showErrorMessage="1" sqref="C35:C36">
      <formula1>$B$150:$B$166</formula1>
    </dataValidation>
    <dataValidation type="list" allowBlank="1" showInputMessage="1" showErrorMessage="1" sqref="C61:C62 C47:C48 C51 C55:C57">
      <formula1>$B$130:$B$146</formula1>
    </dataValidation>
    <dataValidation type="list" allowBlank="1" showInputMessage="1" showErrorMessage="1" sqref="C79:C80 C63:C66">
      <formula1>$B$125:$B$141</formula1>
    </dataValidation>
    <dataValidation type="list" allowBlank="1" showInputMessage="1" showErrorMessage="1" sqref="C75 C78 C70:C73">
      <formula1>$B$116:$B$132</formula1>
    </dataValidation>
    <dataValidation type="list" allowBlank="1" showInputMessage="1" showErrorMessage="1" sqref="G99 G84:G91 G93:G95">
      <formula1>$E$137:$E$155</formula1>
    </dataValidation>
    <dataValidation type="list" allowBlank="1" showInputMessage="1" showErrorMessage="1" sqref="C88 C84 C94">
      <formula1>$B$137:$B$189</formula1>
    </dataValidation>
    <dataValidation type="list" allowBlank="1" showInputMessage="1" showErrorMessage="1" sqref="D87 D101">
      <formula1>$C$137:$C$142</formula1>
    </dataValidation>
    <dataValidation type="list" allowBlank="1" showInputMessage="1" showErrorMessage="1" sqref="C39:C43 C37">
      <formula1>$B$149:$B$165</formula1>
    </dataValidation>
    <dataValidation type="list" allowBlank="1" showInputMessage="1" showErrorMessage="1" sqref="E99 E82:E95">
      <formula1>$D$137:$D$141</formula1>
    </dataValidation>
    <dataValidation type="list" allowBlank="1" showInputMessage="1" showErrorMessage="1" sqref="C100:C103">
      <formula1>$B$92:$B$112</formula1>
    </dataValidation>
  </dataValidations>
  <pageMargins left="0" right="0" top="0.74803149606299213" bottom="0.74803149606299213" header="0.31496062992125984" footer="0.31496062992125984"/>
  <pageSetup paperSize="9" scale="45" fitToHeight="0" orientation="landscape" r:id="rId1"/>
  <rowBreaks count="1" manualBreakCount="1">
    <brk id="76" max="49" man="1"/>
  </rowBreaks>
  <colBreaks count="2" manualBreakCount="2">
    <brk id="23" max="1048575" man="1"/>
    <brk id="39" max="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9"/>
  <sheetViews>
    <sheetView showZeros="0" view="pageBreakPreview" topLeftCell="A21" zoomScale="54" zoomScaleNormal="54" zoomScaleSheetLayoutView="54" workbookViewId="0">
      <selection activeCell="G31" sqref="G31"/>
    </sheetView>
  </sheetViews>
  <sheetFormatPr defaultRowHeight="15" x14ac:dyDescent="0.25"/>
  <cols>
    <col min="1" max="1" width="5.7109375" customWidth="1"/>
    <col min="2" max="2" width="30.7109375" customWidth="1"/>
    <col min="3" max="3" width="38.7109375" customWidth="1"/>
    <col min="5" max="5" width="10.140625" customWidth="1"/>
    <col min="6" max="6" width="13.28515625" customWidth="1"/>
    <col min="10" max="10" width="13.5703125" customWidth="1"/>
    <col min="12" max="12" width="15" customWidth="1"/>
    <col min="14" max="14" width="15" customWidth="1"/>
    <col min="15" max="15" width="14.28515625" customWidth="1"/>
    <col min="16" max="16" width="13.7109375" customWidth="1"/>
    <col min="17" max="17" width="16.28515625" customWidth="1"/>
    <col min="19" max="19" width="12.7109375" customWidth="1"/>
    <col min="21" max="22" width="8.42578125" customWidth="1"/>
    <col min="23" max="23" width="8.140625" customWidth="1"/>
    <col min="24" max="24" width="15.28515625" customWidth="1"/>
    <col min="28" max="28" width="11.5703125" customWidth="1"/>
    <col min="29" max="30" width="12.28515625" customWidth="1"/>
    <col min="31" max="31" width="15.7109375" customWidth="1"/>
    <col min="32" max="32" width="27.5703125" customWidth="1"/>
    <col min="33" max="33" width="20.28515625" customWidth="1"/>
    <col min="34" max="34" width="12.28515625" customWidth="1"/>
  </cols>
  <sheetData>
    <row r="1" spans="1:34" ht="15.75" x14ac:dyDescent="0.25">
      <c r="A1" s="80"/>
      <c r="B1" s="81" t="s">
        <v>174</v>
      </c>
      <c r="C1" s="80"/>
      <c r="D1" s="80"/>
      <c r="E1" s="80"/>
      <c r="F1" s="80"/>
      <c r="G1" s="80"/>
      <c r="H1" s="80"/>
      <c r="I1" s="80"/>
      <c r="J1" s="80"/>
      <c r="K1" s="82"/>
      <c r="L1" s="80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</row>
    <row r="2" spans="1:34" ht="15.75" x14ac:dyDescent="0.25">
      <c r="A2" s="80"/>
      <c r="B2" s="80"/>
      <c r="C2" s="80"/>
      <c r="D2" s="80"/>
      <c r="E2" s="80"/>
      <c r="F2" s="80"/>
      <c r="G2" s="80"/>
      <c r="H2" s="80"/>
      <c r="I2" s="80"/>
      <c r="J2" s="82"/>
      <c r="K2" s="82"/>
      <c r="L2" s="80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ht="16.5" x14ac:dyDescent="0.3">
      <c r="A3" s="319" t="s">
        <v>175</v>
      </c>
      <c r="B3" s="319"/>
      <c r="C3" s="319"/>
      <c r="D3" s="80"/>
      <c r="E3" s="80"/>
      <c r="F3" s="80"/>
      <c r="G3" s="80" t="s">
        <v>176</v>
      </c>
      <c r="H3" s="80"/>
      <c r="I3" s="80"/>
      <c r="J3" s="82"/>
      <c r="K3" s="82"/>
      <c r="L3" s="80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4"/>
      <c r="AF3" s="84"/>
      <c r="AG3" s="84"/>
      <c r="AH3" s="84"/>
    </row>
    <row r="4" spans="1:34" ht="16.5" x14ac:dyDescent="0.3">
      <c r="A4" s="80"/>
      <c r="B4" s="80"/>
      <c r="C4" s="80"/>
      <c r="D4" s="80"/>
      <c r="E4" s="80"/>
      <c r="F4" s="80"/>
      <c r="G4" s="80"/>
      <c r="H4" s="80"/>
      <c r="I4" s="80"/>
      <c r="J4" s="82"/>
      <c r="K4" s="82"/>
      <c r="L4" s="85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4"/>
      <c r="AF4" s="84"/>
      <c r="AG4" s="84"/>
      <c r="AH4" s="84"/>
    </row>
    <row r="5" spans="1:34" ht="15.75" x14ac:dyDescent="0.25">
      <c r="A5" s="86"/>
      <c r="B5" s="87"/>
      <c r="C5" s="80" t="s">
        <v>177</v>
      </c>
      <c r="D5" s="80"/>
      <c r="E5" s="80"/>
      <c r="F5" s="80"/>
      <c r="G5" s="80"/>
      <c r="H5" s="80"/>
      <c r="I5" s="80"/>
      <c r="J5" s="82"/>
      <c r="K5" s="82"/>
      <c r="L5" s="80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</row>
    <row r="6" spans="1:34" ht="15.75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2"/>
      <c r="L6" s="82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</row>
    <row r="7" spans="1:34" ht="15.75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</row>
    <row r="8" spans="1:34" ht="18.75" x14ac:dyDescent="0.3">
      <c r="A8" s="320" t="s">
        <v>178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88"/>
    </row>
    <row r="9" spans="1:34" ht="15.75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</row>
    <row r="10" spans="1:34" ht="18.75" x14ac:dyDescent="0.3">
      <c r="A10" s="321" t="s">
        <v>179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89"/>
    </row>
    <row r="11" spans="1:34" ht="18.75" x14ac:dyDescent="0.3">
      <c r="A11" s="321" t="s">
        <v>321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89"/>
    </row>
    <row r="12" spans="1:34" ht="15.75" x14ac:dyDescent="0.25">
      <c r="A12" s="80" t="s">
        <v>326</v>
      </c>
      <c r="B12" s="80" t="s">
        <v>287</v>
      </c>
      <c r="C12" s="80"/>
      <c r="D12" s="80"/>
      <c r="E12" s="80"/>
      <c r="G12" s="80"/>
      <c r="H12" s="80"/>
      <c r="I12" s="80"/>
      <c r="J12" s="80"/>
      <c r="K12" s="80"/>
      <c r="L12" s="80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</row>
    <row r="13" spans="1:34" ht="15.75" x14ac:dyDescent="0.25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90" t="s">
        <v>180</v>
      </c>
      <c r="AD13" s="90"/>
      <c r="AE13" s="90"/>
      <c r="AF13" s="90"/>
      <c r="AG13" s="90"/>
      <c r="AH13" s="90"/>
    </row>
    <row r="14" spans="1:34" ht="15.75" x14ac:dyDescent="0.25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90" t="s">
        <v>319</v>
      </c>
      <c r="AD14" s="90"/>
      <c r="AE14" s="90"/>
      <c r="AF14" s="90"/>
      <c r="AG14" s="90"/>
      <c r="AH14" s="90"/>
    </row>
    <row r="15" spans="1:34" ht="96.75" customHeight="1" x14ac:dyDescent="0.25">
      <c r="A15" s="318" t="s">
        <v>27</v>
      </c>
      <c r="B15" s="318" t="s">
        <v>28</v>
      </c>
      <c r="C15" s="318" t="s">
        <v>29</v>
      </c>
      <c r="D15" s="322" t="s">
        <v>181</v>
      </c>
      <c r="E15" s="315" t="s">
        <v>30</v>
      </c>
      <c r="F15" s="322" t="s">
        <v>31</v>
      </c>
      <c r="G15" s="315" t="s">
        <v>182</v>
      </c>
      <c r="H15" s="315" t="s">
        <v>183</v>
      </c>
      <c r="I15" s="315" t="s">
        <v>34</v>
      </c>
      <c r="J15" s="315" t="s">
        <v>35</v>
      </c>
      <c r="K15" s="315" t="s">
        <v>34</v>
      </c>
      <c r="L15" s="315" t="s">
        <v>184</v>
      </c>
      <c r="M15" s="316" t="s">
        <v>38</v>
      </c>
      <c r="N15" s="317"/>
      <c r="O15" s="317"/>
      <c r="P15" s="317"/>
      <c r="Q15" s="318" t="s">
        <v>185</v>
      </c>
      <c r="R15" s="335" t="s">
        <v>42</v>
      </c>
      <c r="S15" s="336"/>
      <c r="T15" s="325" t="s">
        <v>186</v>
      </c>
      <c r="U15" s="326"/>
      <c r="V15" s="326"/>
      <c r="W15" s="327"/>
      <c r="X15" s="325" t="s">
        <v>187</v>
      </c>
      <c r="Y15" s="326"/>
      <c r="Z15" s="327"/>
      <c r="AA15" s="322" t="s">
        <v>46</v>
      </c>
      <c r="AB15" s="322" t="s">
        <v>188</v>
      </c>
      <c r="AC15" s="322" t="s">
        <v>189</v>
      </c>
      <c r="AD15" s="322" t="s">
        <v>190</v>
      </c>
      <c r="AE15" s="315" t="s">
        <v>49</v>
      </c>
      <c r="AF15" s="315" t="s">
        <v>50</v>
      </c>
      <c r="AG15" s="334" t="s">
        <v>51</v>
      </c>
      <c r="AH15" s="328" t="s">
        <v>191</v>
      </c>
    </row>
    <row r="16" spans="1:34" ht="15.75" x14ac:dyDescent="0.25">
      <c r="A16" s="318"/>
      <c r="B16" s="318"/>
      <c r="C16" s="318"/>
      <c r="D16" s="323"/>
      <c r="E16" s="315"/>
      <c r="F16" s="323"/>
      <c r="G16" s="315"/>
      <c r="H16" s="315"/>
      <c r="I16" s="315"/>
      <c r="J16" s="315"/>
      <c r="K16" s="315"/>
      <c r="L16" s="315"/>
      <c r="M16" s="315" t="s">
        <v>52</v>
      </c>
      <c r="N16" s="315" t="s">
        <v>192</v>
      </c>
      <c r="O16" s="331" t="s">
        <v>193</v>
      </c>
      <c r="P16" s="315" t="s">
        <v>194</v>
      </c>
      <c r="Q16" s="318"/>
      <c r="R16" s="322" t="s">
        <v>59</v>
      </c>
      <c r="S16" s="332" t="s">
        <v>60</v>
      </c>
      <c r="T16" s="91">
        <v>0.3</v>
      </c>
      <c r="U16" s="91">
        <v>0.35</v>
      </c>
      <c r="V16" s="91">
        <v>0.4</v>
      </c>
      <c r="W16" s="91">
        <v>0.5</v>
      </c>
      <c r="X16" s="91">
        <v>0.3</v>
      </c>
      <c r="Y16" s="91">
        <v>0.5</v>
      </c>
      <c r="Z16" s="91">
        <v>1</v>
      </c>
      <c r="AA16" s="323"/>
      <c r="AB16" s="323"/>
      <c r="AC16" s="323"/>
      <c r="AD16" s="323"/>
      <c r="AE16" s="315"/>
      <c r="AF16" s="315"/>
      <c r="AG16" s="334"/>
      <c r="AH16" s="329"/>
    </row>
    <row r="17" spans="1:34" ht="61.5" x14ac:dyDescent="0.25">
      <c r="A17" s="318"/>
      <c r="B17" s="318"/>
      <c r="C17" s="318"/>
      <c r="D17" s="324"/>
      <c r="E17" s="315"/>
      <c r="F17" s="324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8"/>
      <c r="R17" s="324"/>
      <c r="S17" s="333"/>
      <c r="T17" s="92" t="s">
        <v>62</v>
      </c>
      <c r="U17" s="92" t="s">
        <v>63</v>
      </c>
      <c r="V17" s="92" t="s">
        <v>64</v>
      </c>
      <c r="W17" s="92" t="s">
        <v>65</v>
      </c>
      <c r="X17" s="205" t="s">
        <v>195</v>
      </c>
      <c r="Y17" s="92" t="s">
        <v>196</v>
      </c>
      <c r="Z17" s="92" t="s">
        <v>197</v>
      </c>
      <c r="AA17" s="324"/>
      <c r="AB17" s="324"/>
      <c r="AC17" s="324"/>
      <c r="AD17" s="324"/>
      <c r="AE17" s="315"/>
      <c r="AF17" s="315"/>
      <c r="AG17" s="334"/>
      <c r="AH17" s="330"/>
    </row>
    <row r="18" spans="1:34" x14ac:dyDescent="0.25">
      <c r="A18" s="93">
        <v>1</v>
      </c>
      <c r="B18" s="93">
        <v>2</v>
      </c>
      <c r="C18" s="93">
        <v>3</v>
      </c>
      <c r="D18" s="93">
        <v>4</v>
      </c>
      <c r="E18" s="93">
        <v>5</v>
      </c>
      <c r="F18" s="93">
        <v>6</v>
      </c>
      <c r="G18" s="93">
        <v>7</v>
      </c>
      <c r="H18" s="93">
        <v>8</v>
      </c>
      <c r="I18" s="93">
        <v>9</v>
      </c>
      <c r="J18" s="93">
        <v>10</v>
      </c>
      <c r="K18" s="93">
        <v>11</v>
      </c>
      <c r="L18" s="93">
        <v>12</v>
      </c>
      <c r="M18" s="93">
        <v>13</v>
      </c>
      <c r="N18" s="93">
        <v>14</v>
      </c>
      <c r="O18" s="93">
        <v>15</v>
      </c>
      <c r="P18" s="93">
        <v>16</v>
      </c>
      <c r="Q18" s="93">
        <v>17</v>
      </c>
      <c r="R18" s="93">
        <v>18</v>
      </c>
      <c r="S18" s="93">
        <v>19</v>
      </c>
      <c r="T18" s="93">
        <v>20</v>
      </c>
      <c r="U18" s="93">
        <v>21</v>
      </c>
      <c r="V18" s="93">
        <v>22</v>
      </c>
      <c r="W18" s="93">
        <v>23</v>
      </c>
      <c r="X18" s="93">
        <v>24</v>
      </c>
      <c r="Y18" s="93">
        <v>25</v>
      </c>
      <c r="Z18" s="93">
        <v>26</v>
      </c>
      <c r="AA18" s="93">
        <v>27</v>
      </c>
      <c r="AB18" s="93">
        <v>28</v>
      </c>
      <c r="AC18" s="93">
        <v>29</v>
      </c>
      <c r="AD18" s="93">
        <v>30</v>
      </c>
      <c r="AE18" s="93">
        <v>31</v>
      </c>
      <c r="AF18" s="93">
        <v>32</v>
      </c>
      <c r="AG18" s="94">
        <v>33</v>
      </c>
      <c r="AH18" s="95">
        <v>34</v>
      </c>
    </row>
    <row r="19" spans="1:34" ht="27.75" customHeight="1" x14ac:dyDescent="0.3">
      <c r="A19" s="96">
        <v>1</v>
      </c>
      <c r="B19" s="39" t="s">
        <v>154</v>
      </c>
      <c r="C19" s="96" t="s">
        <v>320</v>
      </c>
      <c r="D19" s="97">
        <v>1</v>
      </c>
      <c r="E19" s="97" t="s">
        <v>198</v>
      </c>
      <c r="F19" s="80" t="s">
        <v>322</v>
      </c>
      <c r="G19" s="97" t="s">
        <v>300</v>
      </c>
      <c r="H19" s="98" t="s">
        <v>200</v>
      </c>
      <c r="I19" s="99">
        <v>6.22</v>
      </c>
      <c r="J19" s="100">
        <f>17697*I19</f>
        <v>110075.34</v>
      </c>
      <c r="K19" s="97">
        <v>2</v>
      </c>
      <c r="L19" s="100">
        <f>J19*K19</f>
        <v>220150.68</v>
      </c>
      <c r="M19" s="97"/>
      <c r="N19" s="101">
        <f>L19*D19</f>
        <v>220150.68</v>
      </c>
      <c r="O19" s="97"/>
      <c r="P19" s="97"/>
      <c r="Q19" s="100">
        <f>SUM(M19:P19)</f>
        <v>220150.68</v>
      </c>
      <c r="R19" s="97"/>
      <c r="S19" s="97"/>
      <c r="T19" s="97"/>
      <c r="U19" s="97"/>
      <c r="V19" s="97"/>
      <c r="W19" s="97"/>
      <c r="X19" s="285">
        <f>L19*30/100*D19</f>
        <v>66045.203999999998</v>
      </c>
      <c r="Y19" s="97"/>
      <c r="Z19" s="97"/>
      <c r="AA19" s="97"/>
      <c r="AB19" s="97"/>
      <c r="AC19" s="97"/>
      <c r="AD19" s="97"/>
      <c r="AE19" s="100">
        <f>Q19*10/100</f>
        <v>22015.067999999999</v>
      </c>
      <c r="AF19" s="174">
        <f>Q19+S19+T19+U19+V19+W19+X19+Y19+Z19+AA19+AB19+AC19+AD19+AE19</f>
        <v>308210.95199999993</v>
      </c>
      <c r="AG19" s="102">
        <f>AF19*12</f>
        <v>3698531.4239999992</v>
      </c>
      <c r="AH19" s="103"/>
    </row>
    <row r="20" spans="1:34" s="168" customFormat="1" ht="45.6" customHeight="1" x14ac:dyDescent="0.3">
      <c r="A20" s="104">
        <v>2</v>
      </c>
      <c r="B20" s="68" t="s">
        <v>74</v>
      </c>
      <c r="C20" s="114" t="s">
        <v>201</v>
      </c>
      <c r="D20" s="106">
        <v>1</v>
      </c>
      <c r="E20" s="106" t="s">
        <v>198</v>
      </c>
      <c r="F20" s="110" t="s">
        <v>72</v>
      </c>
      <c r="G20" s="107" t="s">
        <v>317</v>
      </c>
      <c r="H20" s="107" t="s">
        <v>202</v>
      </c>
      <c r="I20" s="107">
        <v>5.74</v>
      </c>
      <c r="J20" s="108">
        <f t="shared" ref="J20:J40" si="0">17697*I20</f>
        <v>101580.78</v>
      </c>
      <c r="K20" s="106">
        <v>2</v>
      </c>
      <c r="L20" s="108">
        <f t="shared" ref="L20:L38" si="1">J20*K20</f>
        <v>203161.56</v>
      </c>
      <c r="M20" s="106"/>
      <c r="N20" s="108">
        <f t="shared" ref="N20:N33" si="2">L20*D20</f>
        <v>203161.56</v>
      </c>
      <c r="O20" s="106"/>
      <c r="P20" s="106"/>
      <c r="Q20" s="108">
        <f t="shared" ref="Q20:Q28" si="3">SUM(M20:P20)</f>
        <v>203161.56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0">
        <f t="shared" ref="AE20:AE61" si="4">Q20*10/100</f>
        <v>20316.156000000003</v>
      </c>
      <c r="AF20" s="174">
        <f t="shared" ref="AF20:AF61" si="5">Q20+S20+T20+U20+V20+W20+X20+Y20+Z20+AA20+AB20+AC20+AD20+AE20</f>
        <v>223477.71600000001</v>
      </c>
      <c r="AG20" s="102">
        <f t="shared" ref="AG20:AG61" si="6">AF20*12</f>
        <v>2681732.5920000002</v>
      </c>
      <c r="AH20" s="139"/>
    </row>
    <row r="21" spans="1:34" ht="40.5" x14ac:dyDescent="0.3">
      <c r="A21" s="104">
        <v>3</v>
      </c>
      <c r="B21" s="104" t="s">
        <v>94</v>
      </c>
      <c r="C21" s="114" t="s">
        <v>203</v>
      </c>
      <c r="D21" s="106">
        <v>1</v>
      </c>
      <c r="E21" s="106" t="s">
        <v>198</v>
      </c>
      <c r="F21" s="110" t="s">
        <v>72</v>
      </c>
      <c r="G21" s="106" t="s">
        <v>204</v>
      </c>
      <c r="H21" s="107" t="s">
        <v>202</v>
      </c>
      <c r="I21" s="106">
        <v>5.59</v>
      </c>
      <c r="J21" s="108">
        <f t="shared" si="0"/>
        <v>98926.23</v>
      </c>
      <c r="K21" s="106">
        <v>2</v>
      </c>
      <c r="L21" s="108">
        <f t="shared" si="1"/>
        <v>197852.46</v>
      </c>
      <c r="M21" s="106"/>
      <c r="N21" s="108">
        <f t="shared" si="2"/>
        <v>197852.46</v>
      </c>
      <c r="O21" s="106"/>
      <c r="P21" s="106"/>
      <c r="Q21" s="108">
        <f t="shared" si="3"/>
        <v>197852.46</v>
      </c>
      <c r="R21" s="106"/>
      <c r="S21" s="106"/>
      <c r="T21" s="189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0">
        <f t="shared" si="4"/>
        <v>19785.245999999999</v>
      </c>
      <c r="AF21" s="174">
        <f t="shared" si="5"/>
        <v>217637.70600000001</v>
      </c>
      <c r="AG21" s="102">
        <f t="shared" si="6"/>
        <v>2611652.4720000001</v>
      </c>
      <c r="AH21" s="103"/>
    </row>
    <row r="22" spans="1:34" ht="49.5" customHeight="1" x14ac:dyDescent="0.3">
      <c r="A22" s="104">
        <v>4</v>
      </c>
      <c r="B22" s="68" t="s">
        <v>205</v>
      </c>
      <c r="C22" s="114" t="s">
        <v>206</v>
      </c>
      <c r="D22" s="106">
        <v>1</v>
      </c>
      <c r="E22" s="106" t="s">
        <v>198</v>
      </c>
      <c r="F22" s="106" t="s">
        <v>199</v>
      </c>
      <c r="G22" s="106" t="s">
        <v>85</v>
      </c>
      <c r="H22" s="107" t="s">
        <v>202</v>
      </c>
      <c r="I22" s="106">
        <v>5.59</v>
      </c>
      <c r="J22" s="108">
        <f t="shared" si="0"/>
        <v>98926.23</v>
      </c>
      <c r="K22" s="106">
        <v>2</v>
      </c>
      <c r="L22" s="108">
        <f t="shared" si="1"/>
        <v>197852.46</v>
      </c>
      <c r="M22" s="106"/>
      <c r="N22" s="108">
        <f t="shared" si="2"/>
        <v>197852.46</v>
      </c>
      <c r="O22" s="106"/>
      <c r="P22" s="106"/>
      <c r="Q22" s="108">
        <f t="shared" si="3"/>
        <v>197852.46</v>
      </c>
      <c r="R22" s="106"/>
      <c r="S22" s="106"/>
      <c r="T22" s="106"/>
      <c r="U22" s="106"/>
      <c r="V22" s="106"/>
      <c r="W22" s="106"/>
      <c r="X22" s="189">
        <f>L22*30/100*D22</f>
        <v>59355.737999999998</v>
      </c>
      <c r="Y22" s="106"/>
      <c r="Z22" s="106"/>
      <c r="AA22" s="106"/>
      <c r="AB22" s="106"/>
      <c r="AC22" s="106"/>
      <c r="AD22" s="106"/>
      <c r="AE22" s="100">
        <f t="shared" si="4"/>
        <v>19785.245999999999</v>
      </c>
      <c r="AF22" s="174">
        <f t="shared" si="5"/>
        <v>276993.44399999996</v>
      </c>
      <c r="AG22" s="102">
        <f t="shared" si="6"/>
        <v>3323921.3279999997</v>
      </c>
      <c r="AH22" s="103"/>
    </row>
    <row r="23" spans="1:34" ht="20.25" x14ac:dyDescent="0.3">
      <c r="A23" s="96">
        <v>5</v>
      </c>
      <c r="B23" s="109" t="s">
        <v>100</v>
      </c>
      <c r="C23" s="104" t="s">
        <v>207</v>
      </c>
      <c r="D23" s="106">
        <v>1</v>
      </c>
      <c r="E23" s="106" t="s">
        <v>198</v>
      </c>
      <c r="F23" s="110" t="s">
        <v>98</v>
      </c>
      <c r="G23" s="106" t="s">
        <v>293</v>
      </c>
      <c r="H23" s="111" t="s">
        <v>208</v>
      </c>
      <c r="I23" s="112">
        <v>3.64</v>
      </c>
      <c r="J23" s="108">
        <f t="shared" si="0"/>
        <v>64417.08</v>
      </c>
      <c r="K23" s="106">
        <v>2</v>
      </c>
      <c r="L23" s="108">
        <f t="shared" si="1"/>
        <v>128834.16</v>
      </c>
      <c r="M23" s="106"/>
      <c r="N23" s="108">
        <f t="shared" si="2"/>
        <v>128834.16</v>
      </c>
      <c r="O23" s="106"/>
      <c r="P23" s="106"/>
      <c r="Q23" s="108">
        <f t="shared" si="3"/>
        <v>128834.16</v>
      </c>
      <c r="R23" s="106"/>
      <c r="S23" s="106"/>
      <c r="T23" s="106"/>
      <c r="U23" s="106"/>
      <c r="V23" s="106"/>
      <c r="W23" s="106"/>
      <c r="X23" s="106"/>
      <c r="Y23" s="106"/>
      <c r="Z23" s="97"/>
      <c r="AA23" s="97"/>
      <c r="AB23" s="97"/>
      <c r="AC23" s="97"/>
      <c r="AD23" s="97"/>
      <c r="AE23" s="100">
        <f t="shared" si="4"/>
        <v>12883.416000000001</v>
      </c>
      <c r="AF23" s="174">
        <f t="shared" si="5"/>
        <v>141717.576</v>
      </c>
      <c r="AG23" s="102">
        <f t="shared" si="6"/>
        <v>1700610.912</v>
      </c>
      <c r="AH23" s="103"/>
    </row>
    <row r="24" spans="1:34" ht="43.15" customHeight="1" x14ac:dyDescent="0.3">
      <c r="A24" s="104">
        <v>6</v>
      </c>
      <c r="B24" s="113" t="s">
        <v>151</v>
      </c>
      <c r="C24" s="105" t="s">
        <v>209</v>
      </c>
      <c r="D24" s="106">
        <v>1</v>
      </c>
      <c r="E24" s="107" t="s">
        <v>77</v>
      </c>
      <c r="F24" s="110" t="s">
        <v>98</v>
      </c>
      <c r="G24" s="112" t="s">
        <v>305</v>
      </c>
      <c r="H24" s="107" t="s">
        <v>102</v>
      </c>
      <c r="I24" s="112">
        <v>4.2300000000000004</v>
      </c>
      <c r="J24" s="108">
        <f t="shared" si="0"/>
        <v>74858.310000000012</v>
      </c>
      <c r="K24" s="106">
        <v>2</v>
      </c>
      <c r="L24" s="108">
        <f t="shared" si="1"/>
        <v>149716.62000000002</v>
      </c>
      <c r="M24" s="106"/>
      <c r="N24" s="108">
        <f t="shared" si="2"/>
        <v>149716.62000000002</v>
      </c>
      <c r="O24" s="106"/>
      <c r="P24" s="106"/>
      <c r="Q24" s="108">
        <f t="shared" si="3"/>
        <v>149716.62000000002</v>
      </c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0">
        <f t="shared" si="4"/>
        <v>14971.662000000002</v>
      </c>
      <c r="AF24" s="174">
        <f t="shared" si="5"/>
        <v>164688.28200000004</v>
      </c>
      <c r="AG24" s="102">
        <f t="shared" si="6"/>
        <v>1976259.3840000005</v>
      </c>
      <c r="AH24" s="139"/>
    </row>
    <row r="25" spans="1:34" ht="20.25" x14ac:dyDescent="0.3">
      <c r="A25" s="96">
        <v>7</v>
      </c>
      <c r="B25" s="39" t="s">
        <v>210</v>
      </c>
      <c r="C25" s="96" t="s">
        <v>211</v>
      </c>
      <c r="D25" s="97">
        <v>1.5</v>
      </c>
      <c r="E25" s="98" t="s">
        <v>77</v>
      </c>
      <c r="F25" s="98" t="s">
        <v>212</v>
      </c>
      <c r="G25" s="115" t="s">
        <v>296</v>
      </c>
      <c r="H25" s="98" t="s">
        <v>82</v>
      </c>
      <c r="I25" s="116" t="s">
        <v>307</v>
      </c>
      <c r="J25" s="100">
        <f t="shared" si="0"/>
        <v>92024.400000000009</v>
      </c>
      <c r="K25" s="97">
        <v>2</v>
      </c>
      <c r="L25" s="100">
        <f t="shared" si="1"/>
        <v>184048.80000000002</v>
      </c>
      <c r="M25" s="97"/>
      <c r="N25" s="101">
        <f t="shared" si="2"/>
        <v>276073.2</v>
      </c>
      <c r="O25" s="97"/>
      <c r="P25" s="97"/>
      <c r="Q25" s="100">
        <f t="shared" si="3"/>
        <v>276073.2</v>
      </c>
      <c r="R25" s="117">
        <v>40</v>
      </c>
      <c r="S25" s="284">
        <f>17697*R25/100/16*6</f>
        <v>2654.55</v>
      </c>
      <c r="T25" s="97"/>
      <c r="U25" s="97"/>
      <c r="V25" s="97"/>
      <c r="W25" s="97"/>
      <c r="X25" s="97"/>
      <c r="Y25" s="97"/>
      <c r="Z25" s="117"/>
      <c r="AA25" s="97"/>
      <c r="AB25" s="97"/>
      <c r="AC25" s="97"/>
      <c r="AD25" s="97"/>
      <c r="AE25" s="100">
        <f t="shared" si="4"/>
        <v>27607.32</v>
      </c>
      <c r="AF25" s="174">
        <f t="shared" si="5"/>
        <v>306335.07</v>
      </c>
      <c r="AG25" s="102">
        <f t="shared" si="6"/>
        <v>3676020.84</v>
      </c>
      <c r="AH25" s="103"/>
    </row>
    <row r="26" spans="1:34" ht="20.25" x14ac:dyDescent="0.3">
      <c r="A26" s="96">
        <v>8</v>
      </c>
      <c r="B26" s="39" t="s">
        <v>110</v>
      </c>
      <c r="C26" s="96" t="s">
        <v>214</v>
      </c>
      <c r="D26" s="97">
        <v>0.5</v>
      </c>
      <c r="E26" s="98" t="s">
        <v>77</v>
      </c>
      <c r="F26" s="110" t="s">
        <v>98</v>
      </c>
      <c r="G26" s="98" t="s">
        <v>294</v>
      </c>
      <c r="H26" s="118" t="s">
        <v>208</v>
      </c>
      <c r="I26" s="119">
        <v>3.64</v>
      </c>
      <c r="J26" s="100">
        <f t="shared" si="0"/>
        <v>64417.08</v>
      </c>
      <c r="K26" s="97">
        <v>2</v>
      </c>
      <c r="L26" s="100">
        <f t="shared" si="1"/>
        <v>128834.16</v>
      </c>
      <c r="M26" s="97"/>
      <c r="N26" s="101">
        <f t="shared" si="2"/>
        <v>64417.08</v>
      </c>
      <c r="O26" s="97"/>
      <c r="P26" s="97"/>
      <c r="Q26" s="100">
        <f t="shared" si="3"/>
        <v>64417.08</v>
      </c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100">
        <f t="shared" si="4"/>
        <v>6441.7080000000005</v>
      </c>
      <c r="AF26" s="174">
        <f t="shared" si="5"/>
        <v>70858.788</v>
      </c>
      <c r="AG26" s="102">
        <f t="shared" si="6"/>
        <v>850305.45600000001</v>
      </c>
      <c r="AH26" s="103"/>
    </row>
    <row r="27" spans="1:34" ht="20.25" x14ac:dyDescent="0.3">
      <c r="A27" s="96">
        <v>9</v>
      </c>
      <c r="B27" s="39" t="s">
        <v>215</v>
      </c>
      <c r="C27" s="96" t="s">
        <v>216</v>
      </c>
      <c r="D27" s="97">
        <v>1</v>
      </c>
      <c r="E27" s="98" t="s">
        <v>77</v>
      </c>
      <c r="F27" s="110" t="s">
        <v>98</v>
      </c>
      <c r="G27" s="115" t="s">
        <v>81</v>
      </c>
      <c r="H27" s="118" t="s">
        <v>208</v>
      </c>
      <c r="I27" s="116" t="s">
        <v>324</v>
      </c>
      <c r="J27" s="100">
        <f t="shared" si="0"/>
        <v>70788</v>
      </c>
      <c r="K27" s="97">
        <v>2</v>
      </c>
      <c r="L27" s="100">
        <f t="shared" si="1"/>
        <v>141576</v>
      </c>
      <c r="M27" s="97"/>
      <c r="N27" s="101">
        <f t="shared" si="2"/>
        <v>141576</v>
      </c>
      <c r="O27" s="97"/>
      <c r="P27" s="97"/>
      <c r="Q27" s="100">
        <f t="shared" si="3"/>
        <v>141576</v>
      </c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100">
        <f t="shared" si="4"/>
        <v>14157.6</v>
      </c>
      <c r="AF27" s="174">
        <f t="shared" si="5"/>
        <v>155733.6</v>
      </c>
      <c r="AG27" s="102">
        <f t="shared" si="6"/>
        <v>1868803.2000000002</v>
      </c>
      <c r="AH27" s="103"/>
    </row>
    <row r="28" spans="1:34" ht="20.45" customHeight="1" x14ac:dyDescent="0.3">
      <c r="A28" s="104">
        <v>10</v>
      </c>
      <c r="B28" s="68" t="s">
        <v>217</v>
      </c>
      <c r="C28" s="114" t="s">
        <v>291</v>
      </c>
      <c r="D28" s="106">
        <v>1</v>
      </c>
      <c r="E28" s="107" t="s">
        <v>77</v>
      </c>
      <c r="F28" s="110" t="s">
        <v>98</v>
      </c>
      <c r="G28" s="107" t="s">
        <v>297</v>
      </c>
      <c r="H28" s="107" t="s">
        <v>208</v>
      </c>
      <c r="I28" s="107">
        <v>3.52</v>
      </c>
      <c r="J28" s="108">
        <f t="shared" si="0"/>
        <v>62293.440000000002</v>
      </c>
      <c r="K28" s="106">
        <v>2</v>
      </c>
      <c r="L28" s="108">
        <f t="shared" si="1"/>
        <v>124586.88</v>
      </c>
      <c r="M28" s="106"/>
      <c r="N28" s="108">
        <f t="shared" si="2"/>
        <v>124586.88</v>
      </c>
      <c r="O28" s="106"/>
      <c r="P28" s="106"/>
      <c r="Q28" s="106">
        <f t="shared" si="3"/>
        <v>124586.88</v>
      </c>
      <c r="R28" s="106"/>
      <c r="S28" s="106"/>
      <c r="T28" s="106"/>
      <c r="U28" s="106"/>
      <c r="V28" s="97"/>
      <c r="W28" s="97"/>
      <c r="X28" s="97"/>
      <c r="Y28" s="97"/>
      <c r="Z28" s="97"/>
      <c r="AA28" s="97"/>
      <c r="AB28" s="97"/>
      <c r="AC28" s="97"/>
      <c r="AD28" s="97"/>
      <c r="AE28" s="100">
        <f t="shared" si="4"/>
        <v>12458.688</v>
      </c>
      <c r="AF28" s="174">
        <f t="shared" si="5"/>
        <v>137045.568</v>
      </c>
      <c r="AG28" s="102">
        <f t="shared" si="6"/>
        <v>1644546.8160000001</v>
      </c>
      <c r="AH28" s="103"/>
    </row>
    <row r="29" spans="1:34" ht="20.25" x14ac:dyDescent="0.3">
      <c r="A29" s="104">
        <v>12</v>
      </c>
      <c r="B29" s="68" t="s">
        <v>218</v>
      </c>
      <c r="C29" s="104" t="s">
        <v>219</v>
      </c>
      <c r="D29" s="106">
        <v>1</v>
      </c>
      <c r="E29" s="107" t="s">
        <v>77</v>
      </c>
      <c r="F29" s="110" t="s">
        <v>98</v>
      </c>
      <c r="G29" s="120" t="s">
        <v>99</v>
      </c>
      <c r="H29" s="107" t="s">
        <v>102</v>
      </c>
      <c r="I29" s="120" t="s">
        <v>308</v>
      </c>
      <c r="J29" s="108">
        <f t="shared" si="0"/>
        <v>73265.579999999987</v>
      </c>
      <c r="K29" s="106">
        <v>2</v>
      </c>
      <c r="L29" s="108">
        <f t="shared" si="1"/>
        <v>146531.15999999997</v>
      </c>
      <c r="M29" s="106"/>
      <c r="N29" s="108">
        <f t="shared" si="2"/>
        <v>146531.15999999997</v>
      </c>
      <c r="O29" s="106"/>
      <c r="P29" s="106"/>
      <c r="Q29" s="108">
        <f t="shared" ref="Q29:Q36" si="7">SUM(M29:P29)</f>
        <v>146531.15999999997</v>
      </c>
      <c r="R29" s="212">
        <v>40</v>
      </c>
      <c r="S29" s="212">
        <f>17697*R29/100*D29/16*8</f>
        <v>3539.4</v>
      </c>
      <c r="T29" s="106"/>
      <c r="U29" s="106"/>
      <c r="V29" s="106"/>
      <c r="W29" s="106"/>
      <c r="X29" s="97"/>
      <c r="Y29" s="97"/>
      <c r="Z29" s="97"/>
      <c r="AA29" s="97"/>
      <c r="AB29" s="97"/>
      <c r="AC29" s="97"/>
      <c r="AD29" s="97"/>
      <c r="AE29" s="100">
        <f t="shared" si="4"/>
        <v>14653.115999999996</v>
      </c>
      <c r="AF29" s="174">
        <f t="shared" si="5"/>
        <v>164723.67599999998</v>
      </c>
      <c r="AG29" s="102">
        <f t="shared" si="6"/>
        <v>1976684.1119999997</v>
      </c>
      <c r="AH29" s="103"/>
    </row>
    <row r="30" spans="1:34" ht="21" customHeight="1" x14ac:dyDescent="0.3">
      <c r="A30" s="104">
        <v>13</v>
      </c>
      <c r="B30" s="68" t="s">
        <v>218</v>
      </c>
      <c r="C30" s="104" t="s">
        <v>220</v>
      </c>
      <c r="D30" s="97">
        <v>0.5</v>
      </c>
      <c r="E30" s="107" t="s">
        <v>77</v>
      </c>
      <c r="F30" s="110" t="s">
        <v>98</v>
      </c>
      <c r="G30" s="120" t="s">
        <v>99</v>
      </c>
      <c r="H30" s="107" t="s">
        <v>102</v>
      </c>
      <c r="I30" s="120" t="s">
        <v>308</v>
      </c>
      <c r="J30" s="108">
        <f t="shared" si="0"/>
        <v>73265.579999999987</v>
      </c>
      <c r="K30" s="106">
        <v>2</v>
      </c>
      <c r="L30" s="108">
        <f t="shared" si="1"/>
        <v>146531.15999999997</v>
      </c>
      <c r="M30" s="106"/>
      <c r="N30" s="108">
        <f t="shared" si="2"/>
        <v>73265.579999999987</v>
      </c>
      <c r="O30" s="106"/>
      <c r="P30" s="106"/>
      <c r="Q30" s="108">
        <f t="shared" si="7"/>
        <v>73265.579999999987</v>
      </c>
      <c r="R30" s="212">
        <v>40</v>
      </c>
      <c r="S30" s="212">
        <f>17697*R30/100*D30</f>
        <v>3539.4</v>
      </c>
      <c r="T30" s="106"/>
      <c r="U30" s="106"/>
      <c r="V30" s="106"/>
      <c r="W30" s="106"/>
      <c r="X30" s="97"/>
      <c r="Y30" s="97"/>
      <c r="Z30" s="97"/>
      <c r="AA30" s="97"/>
      <c r="AB30" s="97"/>
      <c r="AC30" s="97"/>
      <c r="AD30" s="97"/>
      <c r="AE30" s="100">
        <f t="shared" si="4"/>
        <v>7326.5579999999982</v>
      </c>
      <c r="AF30" s="174">
        <f t="shared" si="5"/>
        <v>84131.537999999986</v>
      </c>
      <c r="AG30" s="102">
        <f t="shared" si="6"/>
        <v>1009578.4559999998</v>
      </c>
      <c r="AH30" s="103"/>
    </row>
    <row r="31" spans="1:34" ht="20.25" x14ac:dyDescent="0.3">
      <c r="A31" s="163">
        <v>14</v>
      </c>
      <c r="B31" s="122" t="s">
        <v>221</v>
      </c>
      <c r="C31" s="121" t="s">
        <v>301</v>
      </c>
      <c r="D31" s="123">
        <v>1</v>
      </c>
      <c r="E31" s="124" t="s">
        <v>69</v>
      </c>
      <c r="F31" s="125" t="s">
        <v>98</v>
      </c>
      <c r="G31" s="126" t="s">
        <v>295</v>
      </c>
      <c r="H31" s="124" t="s">
        <v>73</v>
      </c>
      <c r="I31" s="124">
        <v>3.49</v>
      </c>
      <c r="J31" s="127">
        <f t="shared" si="0"/>
        <v>61762.530000000006</v>
      </c>
      <c r="K31" s="123">
        <v>2</v>
      </c>
      <c r="L31" s="127">
        <f t="shared" si="1"/>
        <v>123525.06000000001</v>
      </c>
      <c r="M31" s="123"/>
      <c r="N31" s="127">
        <f>L31*D31</f>
        <v>123525.06000000001</v>
      </c>
      <c r="O31" s="123"/>
      <c r="P31" s="123"/>
      <c r="Q31" s="108">
        <f t="shared" si="7"/>
        <v>123525.06000000001</v>
      </c>
      <c r="R31" s="123">
        <v>40</v>
      </c>
      <c r="S31" s="212">
        <f>17697*R31/100*D31</f>
        <v>7078.8</v>
      </c>
      <c r="T31" s="123"/>
      <c r="U31" s="123"/>
      <c r="V31" s="106"/>
      <c r="W31" s="106"/>
      <c r="X31" s="97"/>
      <c r="Y31" s="97"/>
      <c r="Z31" s="97"/>
      <c r="AA31" s="97"/>
      <c r="AB31" s="97"/>
      <c r="AC31" s="97"/>
      <c r="AD31" s="97"/>
      <c r="AE31" s="100">
        <f t="shared" si="4"/>
        <v>12352.506000000001</v>
      </c>
      <c r="AF31" s="174">
        <f t="shared" si="5"/>
        <v>142956.36600000001</v>
      </c>
      <c r="AG31" s="102">
        <f t="shared" si="6"/>
        <v>1715476.392</v>
      </c>
      <c r="AH31" s="103"/>
    </row>
    <row r="32" spans="1:34" ht="39" customHeight="1" x14ac:dyDescent="0.3">
      <c r="A32" s="195">
        <v>16</v>
      </c>
      <c r="B32" s="68" t="s">
        <v>222</v>
      </c>
      <c r="C32" s="68" t="s">
        <v>223</v>
      </c>
      <c r="D32" s="123">
        <v>1</v>
      </c>
      <c r="E32" s="107" t="s">
        <v>77</v>
      </c>
      <c r="F32" s="110" t="s">
        <v>292</v>
      </c>
      <c r="G32" s="107" t="s">
        <v>298</v>
      </c>
      <c r="H32" s="107" t="s">
        <v>224</v>
      </c>
      <c r="I32" s="107">
        <v>4.3600000000000003</v>
      </c>
      <c r="J32" s="107">
        <f>I32*17697</f>
        <v>77158.920000000013</v>
      </c>
      <c r="K32" s="123">
        <v>2.6</v>
      </c>
      <c r="L32" s="107">
        <f>J32*K32</f>
        <v>200613.19200000004</v>
      </c>
      <c r="M32" s="129"/>
      <c r="N32" s="127">
        <f t="shared" si="2"/>
        <v>200613.19200000004</v>
      </c>
      <c r="O32" s="129"/>
      <c r="P32" s="129"/>
      <c r="Q32" s="100">
        <f t="shared" si="7"/>
        <v>200613.19200000004</v>
      </c>
      <c r="R32" s="129"/>
      <c r="S32" s="129"/>
      <c r="T32" s="152">
        <f>L32*30/100*D32</f>
        <v>60183.957600000016</v>
      </c>
      <c r="U32" s="129"/>
      <c r="V32" s="130"/>
      <c r="W32" s="97"/>
      <c r="X32" s="97"/>
      <c r="Y32" s="97"/>
      <c r="Z32" s="97"/>
      <c r="AA32" s="97"/>
      <c r="AB32" s="97"/>
      <c r="AC32" s="97"/>
      <c r="AD32" s="97"/>
      <c r="AE32" s="100">
        <f t="shared" si="4"/>
        <v>20061.319200000005</v>
      </c>
      <c r="AF32" s="174">
        <f t="shared" si="5"/>
        <v>280858.46880000009</v>
      </c>
      <c r="AG32" s="102">
        <f t="shared" si="6"/>
        <v>3370301.6256000008</v>
      </c>
      <c r="AH32" s="103"/>
    </row>
    <row r="33" spans="1:34" s="165" customFormat="1" ht="20.25" x14ac:dyDescent="0.3">
      <c r="A33" s="128">
        <v>18</v>
      </c>
      <c r="B33" s="39" t="s">
        <v>225</v>
      </c>
      <c r="C33" s="39" t="s">
        <v>223</v>
      </c>
      <c r="D33" s="129">
        <v>1</v>
      </c>
      <c r="E33" s="164" t="s">
        <v>69</v>
      </c>
      <c r="F33" s="197" t="s">
        <v>98</v>
      </c>
      <c r="G33" s="198" t="s">
        <v>318</v>
      </c>
      <c r="H33" s="164" t="s">
        <v>73</v>
      </c>
      <c r="I33" s="164">
        <v>3.49</v>
      </c>
      <c r="J33" s="164">
        <f>I33*17697</f>
        <v>61762.530000000006</v>
      </c>
      <c r="K33" s="199">
        <v>2.6</v>
      </c>
      <c r="L33" s="164">
        <f>J33*K33</f>
        <v>160582.57800000001</v>
      </c>
      <c r="M33" s="199"/>
      <c r="N33" s="145">
        <f t="shared" si="2"/>
        <v>160582.57800000001</v>
      </c>
      <c r="O33" s="199"/>
      <c r="P33" s="199"/>
      <c r="Q33" s="145">
        <f t="shared" si="7"/>
        <v>160582.57800000001</v>
      </c>
      <c r="R33" s="199"/>
      <c r="S33" s="199"/>
      <c r="T33" s="199"/>
      <c r="U33" s="199"/>
      <c r="V33" s="200"/>
      <c r="W33" s="201"/>
      <c r="X33" s="201"/>
      <c r="Y33" s="201"/>
      <c r="Z33" s="201"/>
      <c r="AA33" s="201"/>
      <c r="AB33" s="201"/>
      <c r="AC33" s="201"/>
      <c r="AD33" s="201"/>
      <c r="AE33" s="100">
        <f t="shared" si="4"/>
        <v>16058.257799999999</v>
      </c>
      <c r="AF33" s="174">
        <f t="shared" si="5"/>
        <v>176640.8358</v>
      </c>
      <c r="AG33" s="102">
        <f t="shared" si="6"/>
        <v>2119690.0296</v>
      </c>
      <c r="AH33" s="202"/>
    </row>
    <row r="34" spans="1:34" s="168" customFormat="1" ht="40.5" x14ac:dyDescent="0.3">
      <c r="A34" s="132">
        <v>19</v>
      </c>
      <c r="B34" s="132" t="s">
        <v>226</v>
      </c>
      <c r="C34" s="133" t="s">
        <v>227</v>
      </c>
      <c r="D34" s="134">
        <v>1</v>
      </c>
      <c r="E34" s="131" t="s">
        <v>228</v>
      </c>
      <c r="F34" s="135"/>
      <c r="G34" s="136" t="s">
        <v>229</v>
      </c>
      <c r="H34" s="136" t="s">
        <v>230</v>
      </c>
      <c r="I34" s="136">
        <v>5.77</v>
      </c>
      <c r="J34" s="137">
        <f t="shared" si="0"/>
        <v>102111.68999999999</v>
      </c>
      <c r="K34" s="136">
        <v>1.45</v>
      </c>
      <c r="L34" s="137">
        <f t="shared" si="1"/>
        <v>148061.95049999998</v>
      </c>
      <c r="M34" s="138"/>
      <c r="N34" s="203"/>
      <c r="O34" s="140">
        <f>L34*D34</f>
        <v>148061.95049999998</v>
      </c>
      <c r="P34" s="138"/>
      <c r="Q34" s="137">
        <f t="shared" si="7"/>
        <v>148061.95049999998</v>
      </c>
      <c r="R34" s="166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00">
        <f t="shared" si="4"/>
        <v>14806.195049999998</v>
      </c>
      <c r="AF34" s="174">
        <f t="shared" si="5"/>
        <v>162868.14554999999</v>
      </c>
      <c r="AG34" s="102">
        <f t="shared" si="6"/>
        <v>1954417.7465999997</v>
      </c>
      <c r="AH34" s="203"/>
    </row>
    <row r="35" spans="1:34" ht="20.25" x14ac:dyDescent="0.3">
      <c r="A35" s="190">
        <v>20</v>
      </c>
      <c r="B35" s="190" t="s">
        <v>231</v>
      </c>
      <c r="C35" s="190" t="s">
        <v>232</v>
      </c>
      <c r="D35" s="191">
        <v>1</v>
      </c>
      <c r="E35" s="192" t="s">
        <v>233</v>
      </c>
      <c r="F35" s="191"/>
      <c r="G35" s="191" t="s">
        <v>234</v>
      </c>
      <c r="H35" s="191" t="s">
        <v>235</v>
      </c>
      <c r="I35" s="191">
        <v>5.09</v>
      </c>
      <c r="J35" s="108">
        <f t="shared" si="0"/>
        <v>90077.73</v>
      </c>
      <c r="K35" s="191">
        <v>1.45</v>
      </c>
      <c r="L35" s="108">
        <f t="shared" si="1"/>
        <v>130612.70849999999</v>
      </c>
      <c r="M35" s="191"/>
      <c r="N35" s="192"/>
      <c r="O35" s="108">
        <f>L35*D35</f>
        <v>130612.70849999999</v>
      </c>
      <c r="P35" s="191"/>
      <c r="Q35" s="108">
        <f t="shared" si="7"/>
        <v>130612.70849999999</v>
      </c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1">
        <f>17697*30/100*D35</f>
        <v>5309.1</v>
      </c>
      <c r="AC35" s="193"/>
      <c r="AD35" s="193"/>
      <c r="AE35" s="100">
        <f t="shared" si="4"/>
        <v>13061.270849999999</v>
      </c>
      <c r="AF35" s="174">
        <f t="shared" si="5"/>
        <v>148983.07934999999</v>
      </c>
      <c r="AG35" s="102">
        <f t="shared" si="6"/>
        <v>1787796.9521999997</v>
      </c>
      <c r="AH35" s="172"/>
    </row>
    <row r="36" spans="1:34" ht="20.25" x14ac:dyDescent="0.3">
      <c r="A36" s="169">
        <v>21</v>
      </c>
      <c r="B36" s="169" t="s">
        <v>236</v>
      </c>
      <c r="C36" s="169" t="s">
        <v>237</v>
      </c>
      <c r="D36" s="170">
        <v>1</v>
      </c>
      <c r="E36" s="170" t="s">
        <v>198</v>
      </c>
      <c r="F36" s="170"/>
      <c r="G36" s="170" t="s">
        <v>238</v>
      </c>
      <c r="H36" s="170" t="s">
        <v>239</v>
      </c>
      <c r="I36" s="170">
        <v>5.77</v>
      </c>
      <c r="J36" s="108">
        <f t="shared" si="0"/>
        <v>102111.68999999999</v>
      </c>
      <c r="K36" s="170">
        <v>1.45</v>
      </c>
      <c r="L36" s="108">
        <f t="shared" si="1"/>
        <v>148061.95049999998</v>
      </c>
      <c r="M36" s="170"/>
      <c r="N36" s="170"/>
      <c r="O36" s="108">
        <f>L36*D36</f>
        <v>148061.95049999998</v>
      </c>
      <c r="P36" s="170"/>
      <c r="Q36" s="108">
        <f t="shared" si="7"/>
        <v>148061.95049999998</v>
      </c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00">
        <f t="shared" si="4"/>
        <v>14806.195049999998</v>
      </c>
      <c r="AF36" s="174">
        <f t="shared" si="5"/>
        <v>162868.14554999999</v>
      </c>
      <c r="AG36" s="102">
        <f t="shared" si="6"/>
        <v>1954417.7465999997</v>
      </c>
      <c r="AH36" s="172"/>
    </row>
    <row r="37" spans="1:34" ht="20.25" x14ac:dyDescent="0.3">
      <c r="A37" s="169">
        <v>22</v>
      </c>
      <c r="B37" s="169" t="s">
        <v>240</v>
      </c>
      <c r="C37" s="169" t="s">
        <v>241</v>
      </c>
      <c r="D37" s="170">
        <v>0.5</v>
      </c>
      <c r="E37" s="170" t="s">
        <v>69</v>
      </c>
      <c r="F37" s="170"/>
      <c r="G37" s="170" t="s">
        <v>242</v>
      </c>
      <c r="H37" s="170" t="s">
        <v>243</v>
      </c>
      <c r="I37" s="194">
        <v>3.54</v>
      </c>
      <c r="J37" s="108">
        <v>31323</v>
      </c>
      <c r="K37" s="194">
        <v>1.45</v>
      </c>
      <c r="L37" s="108">
        <f>J37*K37</f>
        <v>45418.35</v>
      </c>
      <c r="M37" s="170"/>
      <c r="N37" s="170"/>
      <c r="O37" s="108">
        <v>45419</v>
      </c>
      <c r="P37" s="170"/>
      <c r="Q37" s="108">
        <v>45419</v>
      </c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00">
        <f t="shared" si="4"/>
        <v>4541.8999999999996</v>
      </c>
      <c r="AF37" s="174">
        <f t="shared" si="5"/>
        <v>49960.9</v>
      </c>
      <c r="AG37" s="102">
        <f t="shared" si="6"/>
        <v>599530.80000000005</v>
      </c>
      <c r="AH37" s="172"/>
    </row>
    <row r="38" spans="1:34" ht="20.25" x14ac:dyDescent="0.3">
      <c r="A38" s="169">
        <v>23</v>
      </c>
      <c r="B38" s="169" t="s">
        <v>244</v>
      </c>
      <c r="C38" s="169" t="s">
        <v>241</v>
      </c>
      <c r="D38" s="170">
        <v>0.5</v>
      </c>
      <c r="E38" s="170" t="s">
        <v>198</v>
      </c>
      <c r="F38" s="170"/>
      <c r="G38" s="170" t="s">
        <v>245</v>
      </c>
      <c r="H38" s="170" t="s">
        <v>246</v>
      </c>
      <c r="I38" s="194">
        <v>4.6100000000000003</v>
      </c>
      <c r="J38" s="108">
        <f>17697*I38</f>
        <v>81583.170000000013</v>
      </c>
      <c r="K38" s="194">
        <v>1.45</v>
      </c>
      <c r="L38" s="127">
        <f t="shared" si="1"/>
        <v>118295.59650000001</v>
      </c>
      <c r="M38" s="170"/>
      <c r="N38" s="170"/>
      <c r="O38" s="108">
        <f>L38*D38</f>
        <v>59147.798250000007</v>
      </c>
      <c r="P38" s="170"/>
      <c r="Q38" s="108">
        <f>SUM(M38:P38)</f>
        <v>59147.798250000007</v>
      </c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00">
        <f t="shared" si="4"/>
        <v>5914.7798250000005</v>
      </c>
      <c r="AF38" s="174">
        <f t="shared" si="5"/>
        <v>65062.578075000005</v>
      </c>
      <c r="AG38" s="102">
        <f t="shared" si="6"/>
        <v>780750.93690000009</v>
      </c>
      <c r="AH38" s="172"/>
    </row>
    <row r="39" spans="1:34" ht="20.25" x14ac:dyDescent="0.3">
      <c r="A39" s="169">
        <v>24</v>
      </c>
      <c r="B39" s="169" t="s">
        <v>247</v>
      </c>
      <c r="C39" s="169" t="s">
        <v>248</v>
      </c>
      <c r="D39" s="170"/>
      <c r="E39" s="170"/>
      <c r="F39" s="170"/>
      <c r="G39" s="170" t="s">
        <v>249</v>
      </c>
      <c r="H39" s="170" t="s">
        <v>230</v>
      </c>
      <c r="I39" s="170">
        <v>4.88</v>
      </c>
      <c r="J39" s="108">
        <f t="shared" si="0"/>
        <v>86361.36</v>
      </c>
      <c r="K39" s="170"/>
      <c r="L39" s="171"/>
      <c r="M39" s="170"/>
      <c r="N39" s="170"/>
      <c r="O39" s="108"/>
      <c r="P39" s="170"/>
      <c r="Q39" s="106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00">
        <f t="shared" si="4"/>
        <v>0</v>
      </c>
      <c r="AF39" s="174">
        <f t="shared" si="5"/>
        <v>0</v>
      </c>
      <c r="AG39" s="102">
        <f t="shared" si="6"/>
        <v>0</v>
      </c>
      <c r="AH39" s="172"/>
    </row>
    <row r="40" spans="1:34" ht="20.25" x14ac:dyDescent="0.3">
      <c r="A40" s="169">
        <v>25</v>
      </c>
      <c r="B40" s="169" t="s">
        <v>250</v>
      </c>
      <c r="C40" s="169" t="s">
        <v>248</v>
      </c>
      <c r="D40" s="170"/>
      <c r="E40" s="170"/>
      <c r="F40" s="170"/>
      <c r="G40" s="170" t="s">
        <v>251</v>
      </c>
      <c r="H40" s="170" t="s">
        <v>230</v>
      </c>
      <c r="I40" s="170">
        <v>4.75</v>
      </c>
      <c r="J40" s="108">
        <f t="shared" si="0"/>
        <v>84060.75</v>
      </c>
      <c r="K40" s="170"/>
      <c r="L40" s="171"/>
      <c r="M40" s="170"/>
      <c r="N40" s="170"/>
      <c r="O40" s="108"/>
      <c r="P40" s="170"/>
      <c r="Q40" s="106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00">
        <f t="shared" si="4"/>
        <v>0</v>
      </c>
      <c r="AF40" s="174">
        <f t="shared" si="5"/>
        <v>0</v>
      </c>
      <c r="AG40" s="102">
        <f t="shared" si="6"/>
        <v>0</v>
      </c>
      <c r="AH40" s="172"/>
    </row>
    <row r="41" spans="1:34" ht="20.25" x14ac:dyDescent="0.3">
      <c r="A41" s="169">
        <v>26</v>
      </c>
      <c r="B41" s="169" t="s">
        <v>252</v>
      </c>
      <c r="C41" s="169" t="s">
        <v>253</v>
      </c>
      <c r="D41" s="170"/>
      <c r="E41" s="170"/>
      <c r="F41" s="170"/>
      <c r="G41" s="170" t="s">
        <v>254</v>
      </c>
      <c r="H41" s="170" t="s">
        <v>246</v>
      </c>
      <c r="I41" s="170">
        <v>4.1399999999999997</v>
      </c>
      <c r="J41" s="171"/>
      <c r="K41" s="170"/>
      <c r="L41" s="171"/>
      <c r="M41" s="170"/>
      <c r="N41" s="170"/>
      <c r="O41" s="171"/>
      <c r="P41" s="170"/>
      <c r="Q41" s="106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00">
        <f t="shared" si="4"/>
        <v>0</v>
      </c>
      <c r="AF41" s="174">
        <f t="shared" si="5"/>
        <v>0</v>
      </c>
      <c r="AG41" s="102">
        <f t="shared" si="6"/>
        <v>0</v>
      </c>
      <c r="AH41" s="172"/>
    </row>
    <row r="42" spans="1:34" ht="20.25" x14ac:dyDescent="0.3">
      <c r="A42" s="169">
        <v>27</v>
      </c>
      <c r="B42" s="169" t="s">
        <v>252</v>
      </c>
      <c r="C42" s="169" t="s">
        <v>253</v>
      </c>
      <c r="D42" s="170"/>
      <c r="E42" s="170"/>
      <c r="F42" s="170"/>
      <c r="G42" s="170" t="s">
        <v>254</v>
      </c>
      <c r="H42" s="170" t="s">
        <v>246</v>
      </c>
      <c r="I42" s="170">
        <v>4.1399999999999997</v>
      </c>
      <c r="J42" s="171"/>
      <c r="K42" s="170"/>
      <c r="L42" s="171"/>
      <c r="M42" s="170"/>
      <c r="N42" s="170"/>
      <c r="O42" s="171"/>
      <c r="P42" s="170"/>
      <c r="Q42" s="106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00">
        <f t="shared" si="4"/>
        <v>0</v>
      </c>
      <c r="AF42" s="174">
        <f t="shared" si="5"/>
        <v>0</v>
      </c>
      <c r="AG42" s="102">
        <f t="shared" si="6"/>
        <v>0</v>
      </c>
      <c r="AH42" s="172"/>
    </row>
    <row r="43" spans="1:34" ht="20.25" x14ac:dyDescent="0.3">
      <c r="A43" s="142">
        <v>28</v>
      </c>
      <c r="B43" s="142" t="s">
        <v>255</v>
      </c>
      <c r="C43" s="142" t="s">
        <v>256</v>
      </c>
      <c r="D43" s="143">
        <v>1</v>
      </c>
      <c r="E43" s="143" t="s">
        <v>198</v>
      </c>
      <c r="F43" s="143"/>
      <c r="G43" s="143">
        <v>0</v>
      </c>
      <c r="H43" s="170" t="s">
        <v>246</v>
      </c>
      <c r="I43" s="144">
        <v>4.0999999999999996</v>
      </c>
      <c r="J43" s="146">
        <f>17697*I43</f>
        <v>72557.7</v>
      </c>
      <c r="K43" s="143">
        <v>1.45</v>
      </c>
      <c r="L43" s="146">
        <f>J43*K43</f>
        <v>105208.66499999999</v>
      </c>
      <c r="M43" s="143"/>
      <c r="N43" s="143"/>
      <c r="O43" s="146">
        <f>L43*D43</f>
        <v>105208.66499999999</v>
      </c>
      <c r="P43" s="143"/>
      <c r="Q43" s="100">
        <f>SUM(M43:P43)</f>
        <v>105208.66499999999</v>
      </c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00">
        <f t="shared" si="4"/>
        <v>10520.866499999998</v>
      </c>
      <c r="AF43" s="174">
        <f t="shared" si="5"/>
        <v>115729.5315</v>
      </c>
      <c r="AG43" s="102">
        <f t="shared" si="6"/>
        <v>1388754.378</v>
      </c>
      <c r="AH43" s="141"/>
    </row>
    <row r="44" spans="1:34" ht="20.25" x14ac:dyDescent="0.3">
      <c r="A44" s="142">
        <v>29</v>
      </c>
      <c r="B44" s="142" t="s">
        <v>258</v>
      </c>
      <c r="C44" s="142" t="s">
        <v>259</v>
      </c>
      <c r="D44" s="143"/>
      <c r="E44" s="143"/>
      <c r="F44" s="143"/>
      <c r="G44" s="143" t="s">
        <v>260</v>
      </c>
      <c r="H44" s="143" t="s">
        <v>257</v>
      </c>
      <c r="I44" s="144">
        <v>2.98</v>
      </c>
      <c r="J44" s="146"/>
      <c r="K44" s="143"/>
      <c r="L44" s="146"/>
      <c r="M44" s="143"/>
      <c r="N44" s="143"/>
      <c r="O44" s="146"/>
      <c r="P44" s="143"/>
      <c r="Q44" s="97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00">
        <f t="shared" si="4"/>
        <v>0</v>
      </c>
      <c r="AF44" s="174">
        <f t="shared" si="5"/>
        <v>0</v>
      </c>
      <c r="AG44" s="102">
        <f t="shared" si="6"/>
        <v>0</v>
      </c>
      <c r="AH44" s="141"/>
    </row>
    <row r="45" spans="1:34" ht="20.25" x14ac:dyDescent="0.3">
      <c r="A45" s="142">
        <v>30</v>
      </c>
      <c r="B45" s="142" t="s">
        <v>258</v>
      </c>
      <c r="C45" s="142" t="s">
        <v>261</v>
      </c>
      <c r="D45" s="143">
        <v>1</v>
      </c>
      <c r="E45" s="143" t="s">
        <v>262</v>
      </c>
      <c r="F45" s="143"/>
      <c r="G45" s="143" t="s">
        <v>260</v>
      </c>
      <c r="H45" s="143" t="s">
        <v>257</v>
      </c>
      <c r="I45" s="144">
        <v>3.04</v>
      </c>
      <c r="J45" s="146"/>
      <c r="K45" s="143"/>
      <c r="L45" s="146"/>
      <c r="M45" s="143"/>
      <c r="N45" s="143"/>
      <c r="O45" s="146"/>
      <c r="P45" s="143"/>
      <c r="Q45" s="100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00">
        <f t="shared" si="4"/>
        <v>0</v>
      </c>
      <c r="AF45" s="174">
        <f t="shared" si="5"/>
        <v>0</v>
      </c>
      <c r="AG45" s="102">
        <f t="shared" si="6"/>
        <v>0</v>
      </c>
      <c r="AH45" s="141"/>
    </row>
    <row r="46" spans="1:34" ht="20.25" x14ac:dyDescent="0.3">
      <c r="A46" s="142">
        <v>31</v>
      </c>
      <c r="B46" s="142" t="s">
        <v>263</v>
      </c>
      <c r="C46" s="142" t="s">
        <v>261</v>
      </c>
      <c r="D46" s="143">
        <v>1</v>
      </c>
      <c r="E46" s="143" t="s">
        <v>69</v>
      </c>
      <c r="F46" s="143"/>
      <c r="G46" s="143">
        <v>0</v>
      </c>
      <c r="H46" s="143" t="s">
        <v>257</v>
      </c>
      <c r="I46" s="144">
        <v>2.94</v>
      </c>
      <c r="J46" s="146">
        <f t="shared" ref="J46:J53" si="8">17697*I46</f>
        <v>52029.18</v>
      </c>
      <c r="K46" s="143">
        <v>1.45</v>
      </c>
      <c r="L46" s="146">
        <f t="shared" ref="L46:L57" si="9">J46*K46</f>
        <v>75442.311000000002</v>
      </c>
      <c r="M46" s="143"/>
      <c r="N46" s="143"/>
      <c r="O46" s="146">
        <f>L46*D46</f>
        <v>75442.311000000002</v>
      </c>
      <c r="P46" s="143"/>
      <c r="Q46" s="100">
        <f t="shared" ref="Q46:Q56" si="10">SUM(M46:P46)</f>
        <v>75442.311000000002</v>
      </c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00">
        <f t="shared" si="4"/>
        <v>7544.2311</v>
      </c>
      <c r="AF46" s="174">
        <f t="shared" si="5"/>
        <v>82986.542100000006</v>
      </c>
      <c r="AG46" s="102">
        <f t="shared" si="6"/>
        <v>995838.50520000001</v>
      </c>
      <c r="AH46" s="141"/>
    </row>
    <row r="47" spans="1:34" ht="20.25" x14ac:dyDescent="0.3">
      <c r="A47" s="142">
        <v>32</v>
      </c>
      <c r="B47" s="142" t="s">
        <v>263</v>
      </c>
      <c r="C47" s="142" t="s">
        <v>264</v>
      </c>
      <c r="D47" s="143">
        <v>0.25</v>
      </c>
      <c r="E47" s="143" t="s">
        <v>69</v>
      </c>
      <c r="F47" s="143"/>
      <c r="G47" s="143">
        <v>0</v>
      </c>
      <c r="H47" s="143" t="s">
        <v>257</v>
      </c>
      <c r="I47" s="144">
        <v>2.94</v>
      </c>
      <c r="J47" s="146">
        <f t="shared" si="8"/>
        <v>52029.18</v>
      </c>
      <c r="K47" s="143">
        <v>1.45</v>
      </c>
      <c r="L47" s="146">
        <f t="shared" si="9"/>
        <v>75442.311000000002</v>
      </c>
      <c r="M47" s="143"/>
      <c r="N47" s="143"/>
      <c r="O47" s="146">
        <f>L47*D47</f>
        <v>18860.57775</v>
      </c>
      <c r="P47" s="143"/>
      <c r="Q47" s="100">
        <f t="shared" si="10"/>
        <v>18860.57775</v>
      </c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00">
        <f t="shared" si="4"/>
        <v>1886.057775</v>
      </c>
      <c r="AF47" s="174">
        <f t="shared" si="5"/>
        <v>20746.635525000002</v>
      </c>
      <c r="AG47" s="102">
        <f t="shared" si="6"/>
        <v>248959.6263</v>
      </c>
      <c r="AH47" s="141"/>
    </row>
    <row r="48" spans="1:34" ht="20.25" x14ac:dyDescent="0.3">
      <c r="A48" s="142">
        <v>33</v>
      </c>
      <c r="B48" s="142" t="s">
        <v>265</v>
      </c>
      <c r="C48" s="142" t="s">
        <v>266</v>
      </c>
      <c r="D48" s="143">
        <v>1</v>
      </c>
      <c r="E48" s="143"/>
      <c r="F48" s="143"/>
      <c r="G48" s="143">
        <v>0</v>
      </c>
      <c r="H48" s="143" t="s">
        <v>257</v>
      </c>
      <c r="I48" s="144">
        <v>2.94</v>
      </c>
      <c r="J48" s="146">
        <f t="shared" si="8"/>
        <v>52029.18</v>
      </c>
      <c r="K48" s="143">
        <v>1.45</v>
      </c>
      <c r="L48" s="146">
        <f t="shared" si="9"/>
        <v>75442.311000000002</v>
      </c>
      <c r="M48" s="143"/>
      <c r="N48" s="143"/>
      <c r="O48" s="146">
        <f>L48*D48</f>
        <v>75442.311000000002</v>
      </c>
      <c r="P48" s="143"/>
      <c r="Q48" s="100">
        <f t="shared" si="10"/>
        <v>75442.311000000002</v>
      </c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00">
        <f t="shared" si="4"/>
        <v>7544.2311</v>
      </c>
      <c r="AF48" s="174">
        <f t="shared" si="5"/>
        <v>82986.542100000006</v>
      </c>
      <c r="AG48" s="102">
        <f t="shared" si="6"/>
        <v>995838.50520000001</v>
      </c>
      <c r="AH48" s="141"/>
    </row>
    <row r="49" spans="1:34" ht="20.25" x14ac:dyDescent="0.3">
      <c r="A49" s="142">
        <v>34</v>
      </c>
      <c r="B49" s="142" t="s">
        <v>267</v>
      </c>
      <c r="C49" s="142" t="s">
        <v>268</v>
      </c>
      <c r="D49" s="143">
        <v>1</v>
      </c>
      <c r="E49" s="143" t="s">
        <v>198</v>
      </c>
      <c r="F49" s="143"/>
      <c r="G49" s="143" t="s">
        <v>269</v>
      </c>
      <c r="H49" s="143" t="s">
        <v>246</v>
      </c>
      <c r="I49" s="144">
        <v>4.43</v>
      </c>
      <c r="J49" s="146">
        <f t="shared" si="8"/>
        <v>78397.709999999992</v>
      </c>
      <c r="K49" s="143">
        <v>1.45</v>
      </c>
      <c r="L49" s="146">
        <f t="shared" si="9"/>
        <v>113676.67949999998</v>
      </c>
      <c r="M49" s="143"/>
      <c r="N49" s="143"/>
      <c r="O49" s="146">
        <f>L49*D49</f>
        <v>113676.67949999998</v>
      </c>
      <c r="P49" s="143"/>
      <c r="Q49" s="100">
        <f t="shared" si="10"/>
        <v>113676.67949999998</v>
      </c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00">
        <f t="shared" si="4"/>
        <v>11367.667949999999</v>
      </c>
      <c r="AF49" s="174">
        <f t="shared" si="5"/>
        <v>125044.34744999999</v>
      </c>
      <c r="AG49" s="102">
        <f t="shared" si="6"/>
        <v>1500532.1693999998</v>
      </c>
      <c r="AH49" s="141"/>
    </row>
    <row r="50" spans="1:34" s="168" customFormat="1" ht="39.75" customHeight="1" x14ac:dyDescent="0.3">
      <c r="A50" s="169">
        <v>35</v>
      </c>
      <c r="B50" s="169"/>
      <c r="C50" s="169" t="s">
        <v>270</v>
      </c>
      <c r="D50" s="170">
        <v>1</v>
      </c>
      <c r="E50" s="170"/>
      <c r="F50" s="170"/>
      <c r="G50" s="170"/>
      <c r="H50" s="170">
        <v>1</v>
      </c>
      <c r="I50" s="170">
        <v>2.77</v>
      </c>
      <c r="J50" s="171">
        <f t="shared" si="8"/>
        <v>49020.69</v>
      </c>
      <c r="K50" s="170">
        <v>1.45</v>
      </c>
      <c r="L50" s="171">
        <f t="shared" si="9"/>
        <v>71080.000499999995</v>
      </c>
      <c r="M50" s="170"/>
      <c r="N50" s="170"/>
      <c r="O50" s="170"/>
      <c r="P50" s="171">
        <f>L50*D50</f>
        <v>71080.000499999995</v>
      </c>
      <c r="Q50" s="108">
        <f t="shared" si="10"/>
        <v>71080.000499999995</v>
      </c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00">
        <f t="shared" si="4"/>
        <v>7108.0000499999987</v>
      </c>
      <c r="AF50" s="174">
        <f t="shared" si="5"/>
        <v>78188.000549999997</v>
      </c>
      <c r="AG50" s="102">
        <f>AF50*7</f>
        <v>547316.00384999998</v>
      </c>
      <c r="AH50" s="173" t="s">
        <v>299</v>
      </c>
    </row>
    <row r="51" spans="1:34" ht="20.25" x14ac:dyDescent="0.3">
      <c r="A51" s="142">
        <v>36</v>
      </c>
      <c r="B51" s="142" t="s">
        <v>271</v>
      </c>
      <c r="C51" s="142" t="s">
        <v>272</v>
      </c>
      <c r="D51" s="143">
        <v>1</v>
      </c>
      <c r="E51" s="143"/>
      <c r="F51" s="143"/>
      <c r="G51" s="143"/>
      <c r="H51" s="143">
        <v>1</v>
      </c>
      <c r="I51" s="144">
        <v>2.77</v>
      </c>
      <c r="J51" s="146">
        <f t="shared" si="8"/>
        <v>49020.69</v>
      </c>
      <c r="K51" s="143">
        <v>1.45</v>
      </c>
      <c r="L51" s="146">
        <f t="shared" si="9"/>
        <v>71080.000499999995</v>
      </c>
      <c r="M51" s="143"/>
      <c r="N51" s="143"/>
      <c r="O51" s="143"/>
      <c r="P51" s="146">
        <f>L51*D51</f>
        <v>71080.000499999995</v>
      </c>
      <c r="Q51" s="100">
        <f t="shared" si="10"/>
        <v>71080.000499999995</v>
      </c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3"/>
      <c r="AD51" s="143"/>
      <c r="AE51" s="100">
        <f t="shared" si="4"/>
        <v>7108.0000499999987</v>
      </c>
      <c r="AF51" s="174">
        <f t="shared" si="5"/>
        <v>78188.000549999997</v>
      </c>
      <c r="AG51" s="102">
        <f t="shared" si="6"/>
        <v>938256.00659999996</v>
      </c>
      <c r="AH51" s="147"/>
    </row>
    <row r="52" spans="1:34" ht="20.25" x14ac:dyDescent="0.3">
      <c r="A52" s="142">
        <v>37</v>
      </c>
      <c r="B52" s="142"/>
      <c r="C52" s="148" t="s">
        <v>273</v>
      </c>
      <c r="D52" s="143">
        <v>6</v>
      </c>
      <c r="E52" s="143"/>
      <c r="F52" s="143"/>
      <c r="G52" s="143"/>
      <c r="H52" s="143">
        <v>2</v>
      </c>
      <c r="I52" s="144">
        <v>2.81</v>
      </c>
      <c r="J52" s="146">
        <f t="shared" si="8"/>
        <v>49728.57</v>
      </c>
      <c r="K52" s="143">
        <v>1.45</v>
      </c>
      <c r="L52" s="146">
        <f t="shared" si="9"/>
        <v>72106.426500000001</v>
      </c>
      <c r="M52" s="143"/>
      <c r="N52" s="143"/>
      <c r="O52" s="143"/>
      <c r="P52" s="146">
        <f>L52*D52</f>
        <v>432638.55900000001</v>
      </c>
      <c r="Q52" s="100">
        <f t="shared" si="10"/>
        <v>432638.55900000001</v>
      </c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9"/>
      <c r="AD52" s="150">
        <f>17697*30/100*D52</f>
        <v>31854.600000000002</v>
      </c>
      <c r="AE52" s="100">
        <f t="shared" si="4"/>
        <v>43263.855899999995</v>
      </c>
      <c r="AF52" s="174">
        <f t="shared" si="5"/>
        <v>507757.01489999995</v>
      </c>
      <c r="AG52" s="102">
        <f t="shared" si="6"/>
        <v>6093084.1787999999</v>
      </c>
      <c r="AH52" s="141"/>
    </row>
    <row r="53" spans="1:34" ht="20.25" x14ac:dyDescent="0.3">
      <c r="A53" s="142">
        <v>38</v>
      </c>
      <c r="B53" s="142"/>
      <c r="C53" s="148" t="s">
        <v>273</v>
      </c>
      <c r="D53" s="143">
        <v>5</v>
      </c>
      <c r="E53" s="143"/>
      <c r="F53" s="143"/>
      <c r="G53" s="143"/>
      <c r="H53" s="143">
        <v>2</v>
      </c>
      <c r="I53" s="144">
        <v>2.81</v>
      </c>
      <c r="J53" s="146">
        <f t="shared" si="8"/>
        <v>49728.57</v>
      </c>
      <c r="K53" s="143">
        <v>1.45</v>
      </c>
      <c r="L53" s="146">
        <f t="shared" si="9"/>
        <v>72106.426500000001</v>
      </c>
      <c r="M53" s="143"/>
      <c r="N53" s="143"/>
      <c r="O53" s="143"/>
      <c r="P53" s="146">
        <f>L53*D53</f>
        <v>360532.13250000001</v>
      </c>
      <c r="Q53" s="100">
        <f t="shared" si="10"/>
        <v>360532.13250000001</v>
      </c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9">
        <f>17697*20/100*D53</f>
        <v>17697</v>
      </c>
      <c r="AD53" s="150"/>
      <c r="AE53" s="100">
        <f t="shared" si="4"/>
        <v>36053.213250000001</v>
      </c>
      <c r="AF53" s="174">
        <f t="shared" si="5"/>
        <v>414282.34574999998</v>
      </c>
      <c r="AG53" s="102">
        <f t="shared" si="6"/>
        <v>4971388.1490000002</v>
      </c>
      <c r="AH53" s="141"/>
    </row>
    <row r="54" spans="1:34" ht="20.25" x14ac:dyDescent="0.3">
      <c r="A54" s="142">
        <v>39</v>
      </c>
      <c r="B54" s="142" t="s">
        <v>274</v>
      </c>
      <c r="C54" s="148" t="s">
        <v>275</v>
      </c>
      <c r="D54" s="143"/>
      <c r="E54" s="143"/>
      <c r="F54" s="143"/>
      <c r="G54" s="143"/>
      <c r="H54" s="143"/>
      <c r="I54" s="144"/>
      <c r="J54" s="146"/>
      <c r="K54" s="143"/>
      <c r="L54" s="146"/>
      <c r="M54" s="143"/>
      <c r="N54" s="143"/>
      <c r="O54" s="143"/>
      <c r="P54" s="146"/>
      <c r="Q54" s="97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50"/>
      <c r="AD54" s="150"/>
      <c r="AE54" s="100">
        <f t="shared" si="4"/>
        <v>0</v>
      </c>
      <c r="AF54" s="174">
        <f t="shared" si="5"/>
        <v>0</v>
      </c>
      <c r="AG54" s="102">
        <f t="shared" si="6"/>
        <v>0</v>
      </c>
      <c r="AH54" s="141"/>
    </row>
    <row r="55" spans="1:34" ht="20.25" x14ac:dyDescent="0.3">
      <c r="A55" s="142">
        <v>40</v>
      </c>
      <c r="B55" s="142"/>
      <c r="C55" s="148" t="s">
        <v>276</v>
      </c>
      <c r="D55" s="143">
        <v>1.5</v>
      </c>
      <c r="E55" s="143"/>
      <c r="F55" s="143"/>
      <c r="G55" s="143"/>
      <c r="H55" s="143">
        <v>3</v>
      </c>
      <c r="I55" s="144">
        <v>2.84</v>
      </c>
      <c r="J55" s="146">
        <f>17697*I55</f>
        <v>50259.479999999996</v>
      </c>
      <c r="K55" s="143">
        <v>1.45</v>
      </c>
      <c r="L55" s="146">
        <f t="shared" si="9"/>
        <v>72876.245999999985</v>
      </c>
      <c r="M55" s="143"/>
      <c r="N55" s="143"/>
      <c r="O55" s="143"/>
      <c r="P55" s="146">
        <f>L55*D55</f>
        <v>109314.36899999998</v>
      </c>
      <c r="Q55" s="100">
        <f t="shared" si="10"/>
        <v>109314.36899999998</v>
      </c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50"/>
      <c r="AD55" s="150"/>
      <c r="AE55" s="100">
        <f t="shared" si="4"/>
        <v>10931.436899999997</v>
      </c>
      <c r="AF55" s="174">
        <f t="shared" si="5"/>
        <v>120245.80589999998</v>
      </c>
      <c r="AG55" s="102">
        <f t="shared" si="6"/>
        <v>1442949.6707999997</v>
      </c>
      <c r="AH55" s="141"/>
    </row>
    <row r="56" spans="1:34" ht="20.25" x14ac:dyDescent="0.3">
      <c r="A56" s="128">
        <v>41</v>
      </c>
      <c r="B56" s="128" t="s">
        <v>277</v>
      </c>
      <c r="C56" s="128" t="s">
        <v>278</v>
      </c>
      <c r="D56" s="129">
        <v>0.5</v>
      </c>
      <c r="E56" s="129"/>
      <c r="F56" s="129"/>
      <c r="G56" s="129"/>
      <c r="H56" s="129">
        <v>3</v>
      </c>
      <c r="I56" s="151">
        <v>2.84</v>
      </c>
      <c r="J56" s="146">
        <f>17697*I56</f>
        <v>50259.479999999996</v>
      </c>
      <c r="K56" s="129">
        <v>1.45</v>
      </c>
      <c r="L56" s="146">
        <f t="shared" si="9"/>
        <v>72876.245999999985</v>
      </c>
      <c r="M56" s="129"/>
      <c r="N56" s="129"/>
      <c r="O56" s="129"/>
      <c r="P56" s="146">
        <f>L56*D56</f>
        <v>36438.122999999992</v>
      </c>
      <c r="Q56" s="100">
        <f t="shared" si="10"/>
        <v>36438.122999999992</v>
      </c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52"/>
      <c r="AD56" s="152"/>
      <c r="AE56" s="100">
        <f t="shared" si="4"/>
        <v>3643.8122999999991</v>
      </c>
      <c r="AF56" s="174">
        <f t="shared" si="5"/>
        <v>40081.93529999999</v>
      </c>
      <c r="AG56" s="102">
        <f t="shared" si="6"/>
        <v>480983.22359999991</v>
      </c>
      <c r="AH56" s="129"/>
    </row>
    <row r="57" spans="1:34" ht="20.25" x14ac:dyDescent="0.3">
      <c r="A57" s="128">
        <v>41</v>
      </c>
      <c r="B57" s="128" t="s">
        <v>279</v>
      </c>
      <c r="C57" s="128" t="s">
        <v>280</v>
      </c>
      <c r="D57" s="129">
        <v>0.5</v>
      </c>
      <c r="E57" s="129"/>
      <c r="F57" s="129"/>
      <c r="G57" s="129"/>
      <c r="H57" s="129">
        <v>3</v>
      </c>
      <c r="I57" s="151">
        <v>2.84</v>
      </c>
      <c r="J57" s="146">
        <f>17697*I57</f>
        <v>50259.479999999996</v>
      </c>
      <c r="K57" s="129">
        <v>1.45</v>
      </c>
      <c r="L57" s="146">
        <f t="shared" si="9"/>
        <v>72876.245999999985</v>
      </c>
      <c r="M57" s="129"/>
      <c r="N57" s="129"/>
      <c r="O57" s="129"/>
      <c r="P57" s="146">
        <f>L57*D57</f>
        <v>36438.122999999992</v>
      </c>
      <c r="Q57" s="100">
        <f>SUM(M57:P57)</f>
        <v>36438.122999999992</v>
      </c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52"/>
      <c r="AD57" s="152"/>
      <c r="AE57" s="100">
        <f t="shared" si="4"/>
        <v>3643.8122999999991</v>
      </c>
      <c r="AF57" s="174">
        <f t="shared" si="5"/>
        <v>40081.93529999999</v>
      </c>
      <c r="AG57" s="102">
        <f t="shared" si="6"/>
        <v>480983.22359999991</v>
      </c>
      <c r="AH57" s="129"/>
    </row>
    <row r="58" spans="1:34" ht="20.25" x14ac:dyDescent="0.3">
      <c r="A58" s="128"/>
      <c r="B58" s="154" t="s">
        <v>281</v>
      </c>
      <c r="C58" s="128"/>
      <c r="D58" s="129"/>
      <c r="E58" s="129"/>
      <c r="F58" s="129"/>
      <c r="G58" s="129"/>
      <c r="H58" s="129"/>
      <c r="I58" s="151"/>
      <c r="J58" s="146"/>
      <c r="K58" s="129"/>
      <c r="L58" s="146"/>
      <c r="M58" s="129"/>
      <c r="N58" s="129"/>
      <c r="O58" s="129"/>
      <c r="P58" s="146"/>
      <c r="Q58" s="153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52"/>
      <c r="AD58" s="152"/>
      <c r="AE58" s="100">
        <f t="shared" si="4"/>
        <v>0</v>
      </c>
      <c r="AF58" s="174">
        <f t="shared" si="5"/>
        <v>0</v>
      </c>
      <c r="AG58" s="102">
        <f t="shared" si="6"/>
        <v>0</v>
      </c>
      <c r="AH58" s="129"/>
    </row>
    <row r="59" spans="1:34" ht="20.25" x14ac:dyDescent="0.3">
      <c r="A59" s="128">
        <v>1</v>
      </c>
      <c r="B59" s="128"/>
      <c r="C59" s="142" t="s">
        <v>282</v>
      </c>
      <c r="D59" s="143">
        <v>1</v>
      </c>
      <c r="E59" s="143"/>
      <c r="F59" s="143"/>
      <c r="G59" s="143" t="s">
        <v>325</v>
      </c>
      <c r="H59" s="143" t="s">
        <v>246</v>
      </c>
      <c r="I59" s="144">
        <v>4.2699999999999996</v>
      </c>
      <c r="J59" s="100">
        <f>17697*I59</f>
        <v>75566.189999999988</v>
      </c>
      <c r="K59" s="143">
        <v>1.45</v>
      </c>
      <c r="L59" s="146">
        <f>J59*K59</f>
        <v>109570.97549999999</v>
      </c>
      <c r="M59" s="143"/>
      <c r="N59" s="143"/>
      <c r="O59" s="146">
        <f>L59*D59</f>
        <v>109570.97549999999</v>
      </c>
      <c r="P59" s="143"/>
      <c r="Q59" s="100">
        <f>SUM(M59:P59)</f>
        <v>109570.97549999999</v>
      </c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52"/>
      <c r="AD59" s="152"/>
      <c r="AE59" s="100">
        <f t="shared" si="4"/>
        <v>10957.097549999999</v>
      </c>
      <c r="AF59" s="174">
        <f t="shared" si="5"/>
        <v>120528.07304999998</v>
      </c>
      <c r="AG59" s="102">
        <f t="shared" si="6"/>
        <v>1446336.8765999996</v>
      </c>
      <c r="AH59" s="129"/>
    </row>
    <row r="60" spans="1:34" ht="20.25" x14ac:dyDescent="0.3">
      <c r="A60" s="128">
        <v>2</v>
      </c>
      <c r="B60" s="128"/>
      <c r="C60" s="142" t="s">
        <v>283</v>
      </c>
      <c r="D60" s="143">
        <v>0.5</v>
      </c>
      <c r="E60" s="143"/>
      <c r="F60" s="143"/>
      <c r="G60" s="143" t="s">
        <v>325</v>
      </c>
      <c r="H60" s="143" t="s">
        <v>246</v>
      </c>
      <c r="I60" s="144">
        <v>4.2699999999999996</v>
      </c>
      <c r="J60" s="100">
        <f>17697*I60</f>
        <v>75566.189999999988</v>
      </c>
      <c r="K60" s="143">
        <v>1.45</v>
      </c>
      <c r="L60" s="146">
        <f>J60*K60</f>
        <v>109570.97549999999</v>
      </c>
      <c r="M60" s="143"/>
      <c r="N60" s="143"/>
      <c r="O60" s="146">
        <f>L60*D60</f>
        <v>54785.487749999993</v>
      </c>
      <c r="P60" s="143"/>
      <c r="Q60" s="100">
        <f>SUM(M60:P60)</f>
        <v>54785.487749999993</v>
      </c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52"/>
      <c r="AD60" s="152"/>
      <c r="AE60" s="100">
        <f t="shared" si="4"/>
        <v>5478.5487749999993</v>
      </c>
      <c r="AF60" s="174">
        <f t="shared" si="5"/>
        <v>60264.036524999989</v>
      </c>
      <c r="AG60" s="102">
        <f t="shared" si="6"/>
        <v>723168.43829999981</v>
      </c>
      <c r="AH60" s="129"/>
    </row>
    <row r="61" spans="1:34" ht="20.25" x14ac:dyDescent="0.3">
      <c r="A61" s="128"/>
      <c r="B61" s="128"/>
      <c r="C61" s="47" t="s">
        <v>213</v>
      </c>
      <c r="D61" s="143">
        <v>1.5</v>
      </c>
      <c r="E61" s="143" t="s">
        <v>198</v>
      </c>
      <c r="F61" s="143"/>
      <c r="G61" s="143" t="s">
        <v>325</v>
      </c>
      <c r="H61" s="118" t="s">
        <v>208</v>
      </c>
      <c r="I61" s="98">
        <v>3.78</v>
      </c>
      <c r="J61" s="107">
        <f>I61*17697</f>
        <v>66894.66</v>
      </c>
      <c r="K61" s="129">
        <v>2</v>
      </c>
      <c r="L61" s="107">
        <f>J61*K61</f>
        <v>133789.32</v>
      </c>
      <c r="M61" s="129"/>
      <c r="N61" s="108">
        <f t="shared" ref="N61" si="11">L61*D61</f>
        <v>200683.98</v>
      </c>
      <c r="O61" s="129"/>
      <c r="P61" s="129"/>
      <c r="Q61" s="100">
        <f t="shared" ref="Q61" si="12">SUM(M61:P61)</f>
        <v>200683.98</v>
      </c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52"/>
      <c r="AD61" s="152"/>
      <c r="AE61" s="100">
        <f t="shared" si="4"/>
        <v>20068.398000000001</v>
      </c>
      <c r="AF61" s="174">
        <f t="shared" si="5"/>
        <v>220752.37800000003</v>
      </c>
      <c r="AG61" s="102">
        <f t="shared" si="6"/>
        <v>2649028.5360000003</v>
      </c>
      <c r="AH61" s="129"/>
    </row>
    <row r="62" spans="1:34" ht="20.25" x14ac:dyDescent="0.3">
      <c r="A62" s="128"/>
      <c r="B62" s="128"/>
      <c r="C62" s="142"/>
      <c r="D62" s="143"/>
      <c r="E62" s="143"/>
      <c r="F62" s="143"/>
      <c r="G62" s="143"/>
      <c r="H62" s="143"/>
      <c r="I62" s="144"/>
      <c r="J62" s="153"/>
      <c r="K62" s="143"/>
      <c r="L62" s="146"/>
      <c r="M62" s="143"/>
      <c r="N62" s="143"/>
      <c r="O62" s="146"/>
      <c r="P62" s="143"/>
      <c r="Q62" s="153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52"/>
      <c r="AD62" s="152"/>
      <c r="AE62" s="146"/>
      <c r="AF62" s="204"/>
      <c r="AG62" s="175"/>
      <c r="AH62" s="129"/>
    </row>
    <row r="63" spans="1:34" ht="20.25" x14ac:dyDescent="0.3">
      <c r="A63" s="154"/>
      <c r="B63" s="154"/>
      <c r="C63" s="155" t="s">
        <v>171</v>
      </c>
      <c r="D63" s="139">
        <f>SUM(D19:D62)</f>
        <v>42.25</v>
      </c>
      <c r="E63" s="139"/>
      <c r="F63" s="139"/>
      <c r="G63" s="139"/>
      <c r="H63" s="139"/>
      <c r="I63" s="156"/>
      <c r="J63" s="157">
        <f>SUM(J19:J62)</f>
        <v>2636498.3699999992</v>
      </c>
      <c r="K63" s="139"/>
      <c r="L63" s="157">
        <f>SUM(L19:L62)</f>
        <v>4347992.6265000012</v>
      </c>
      <c r="M63" s="139"/>
      <c r="N63" s="157">
        <f>SUM(N19:N62)</f>
        <v>2609422.6500000004</v>
      </c>
      <c r="O63" s="157">
        <f>SUM(O19:O62)</f>
        <v>1084290.4152500001</v>
      </c>
      <c r="P63" s="157">
        <f>SUM(P19:P62)</f>
        <v>1117521.3074999999</v>
      </c>
      <c r="Q63" s="157">
        <f>SUM(Q19:Q62)</f>
        <v>4811234.372750001</v>
      </c>
      <c r="R63" s="139"/>
      <c r="S63" s="139">
        <f>SUM(S19:S62)</f>
        <v>16812.150000000001</v>
      </c>
      <c r="T63" s="139">
        <f>SUM(T19:T60)</f>
        <v>60183.957600000016</v>
      </c>
      <c r="U63" s="139">
        <f>SUM(U19:U60)</f>
        <v>0</v>
      </c>
      <c r="V63" s="139">
        <f>SUM(V19:V60)</f>
        <v>0</v>
      </c>
      <c r="W63" s="139"/>
      <c r="X63" s="157">
        <f>SUM(X19:X62)</f>
        <v>125400.942</v>
      </c>
      <c r="Y63" s="139"/>
      <c r="Z63" s="139">
        <f>SUM(Z19:Z60)</f>
        <v>0</v>
      </c>
      <c r="AA63" s="139"/>
      <c r="AB63" s="139">
        <f t="shared" ref="AB63:AG63" si="13">SUM(AB19:AB62)</f>
        <v>5309.1</v>
      </c>
      <c r="AC63" s="139">
        <f t="shared" si="13"/>
        <v>17697</v>
      </c>
      <c r="AD63" s="139">
        <f t="shared" si="13"/>
        <v>31854.600000000002</v>
      </c>
      <c r="AE63" s="157">
        <f t="shared" si="13"/>
        <v>481123.43727499974</v>
      </c>
      <c r="AF63" s="286">
        <f t="shared" si="13"/>
        <v>5549615.5596249998</v>
      </c>
      <c r="AG63" s="207">
        <f t="shared" si="13"/>
        <v>66204446.712749988</v>
      </c>
      <c r="AH63" s="139"/>
    </row>
    <row r="64" spans="1:34" ht="15.75" x14ac:dyDescent="0.25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</row>
    <row r="65" spans="1:34" ht="15.75" x14ac:dyDescent="0.25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</row>
    <row r="66" spans="1:34" ht="15.75" x14ac:dyDescent="0.25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</row>
    <row r="67" spans="1:34" ht="20.25" x14ac:dyDescent="0.3">
      <c r="A67" s="159"/>
      <c r="B67" s="159"/>
      <c r="C67" s="160" t="s">
        <v>284</v>
      </c>
      <c r="D67" s="161"/>
      <c r="E67" s="161"/>
      <c r="F67" s="161"/>
      <c r="G67" s="161"/>
      <c r="H67" s="160" t="s">
        <v>2</v>
      </c>
      <c r="I67" s="160"/>
      <c r="J67" s="162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</row>
    <row r="68" spans="1:34" ht="20.25" x14ac:dyDescent="0.3">
      <c r="A68" s="159"/>
      <c r="B68" s="159"/>
      <c r="C68" s="160"/>
      <c r="D68" s="161"/>
      <c r="E68" s="161"/>
      <c r="F68" s="161"/>
      <c r="G68" s="161"/>
      <c r="H68" s="161"/>
      <c r="I68" s="161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</row>
    <row r="69" spans="1:34" ht="20.25" x14ac:dyDescent="0.3">
      <c r="A69" s="159"/>
      <c r="B69" s="159"/>
      <c r="C69" s="160" t="s">
        <v>285</v>
      </c>
      <c r="D69" s="161"/>
      <c r="E69" s="161"/>
      <c r="F69" s="161"/>
      <c r="G69" s="161"/>
      <c r="H69" s="160" t="s">
        <v>286</v>
      </c>
      <c r="I69" s="160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</row>
  </sheetData>
  <autoFilter ref="A18:AH61"/>
  <mergeCells count="35">
    <mergeCell ref="AH15:AH17"/>
    <mergeCell ref="M16:M17"/>
    <mergeCell ref="N16:N17"/>
    <mergeCell ref="O16:O17"/>
    <mergeCell ref="P16:P17"/>
    <mergeCell ref="R16:R17"/>
    <mergeCell ref="S16:S17"/>
    <mergeCell ref="AB15:AB17"/>
    <mergeCell ref="AC15:AC17"/>
    <mergeCell ref="AD15:AD17"/>
    <mergeCell ref="AE15:AE17"/>
    <mergeCell ref="AF15:AF17"/>
    <mergeCell ref="AG15:AG17"/>
    <mergeCell ref="R15:S15"/>
    <mergeCell ref="A3:C3"/>
    <mergeCell ref="A8:AG8"/>
    <mergeCell ref="A10:AG10"/>
    <mergeCell ref="A11:AG11"/>
    <mergeCell ref="A15:A17"/>
    <mergeCell ref="B15:B17"/>
    <mergeCell ref="C15:C17"/>
    <mergeCell ref="D15:D17"/>
    <mergeCell ref="E15:E17"/>
    <mergeCell ref="F15:F17"/>
    <mergeCell ref="T15:W15"/>
    <mergeCell ref="X15:Z15"/>
    <mergeCell ref="AA15:AA17"/>
    <mergeCell ref="J15:J17"/>
    <mergeCell ref="K15:K17"/>
    <mergeCell ref="G15:G17"/>
    <mergeCell ref="H15:H17"/>
    <mergeCell ref="I15:I17"/>
    <mergeCell ref="M15:P15"/>
    <mergeCell ref="Q15:Q17"/>
    <mergeCell ref="L15:L17"/>
  </mergeCells>
  <dataValidations count="2">
    <dataValidation type="list" allowBlank="1" showInputMessage="1" showErrorMessage="1" sqref="H19:H22 F25 H24:H25 E24:E33 H28:H33">
      <formula1>#REF!</formula1>
    </dataValidation>
    <dataValidation type="list" allowBlank="1" showInputMessage="1" showErrorMessage="1" sqref="C32:C33">
      <formula1>$B$70:$B$90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Тариф.список</vt:lpstr>
      <vt:lpstr>Штатное расписание</vt:lpstr>
      <vt:lpstr>Лист3</vt:lpstr>
      <vt:lpstr>Тариф.список!Область_печати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2023-12-04T08:18:07Z</dcterms:modified>
</cp:coreProperties>
</file>