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11760"/>
  </bookViews>
  <sheets>
    <sheet name="ОШ №9" sheetId="1" r:id="rId1"/>
    <sheet name="Лист2" sheetId="2" r:id="rId2"/>
    <sheet name="Лист3" sheetId="3" r:id="rId3"/>
  </sheets>
  <definedNames>
    <definedName name="_xlnm._FilterDatabase" localSheetId="0" hidden="1">'ОШ №9'!$A$26:$AP$118</definedName>
  </definedNames>
  <calcPr calcId="144525"/>
</workbook>
</file>

<file path=xl/calcChain.xml><?xml version="1.0" encoding="utf-8"?>
<calcChain xmlns="http://schemas.openxmlformats.org/spreadsheetml/2006/main">
  <c r="M118" i="1" l="1"/>
  <c r="U31" i="1" l="1"/>
  <c r="U32" i="1"/>
  <c r="U36" i="1"/>
  <c r="U37" i="1"/>
  <c r="U41" i="1"/>
  <c r="U42" i="1"/>
  <c r="U45" i="1"/>
  <c r="U46" i="1"/>
  <c r="U47" i="1"/>
  <c r="U48" i="1"/>
  <c r="U49" i="1"/>
  <c r="U56" i="1"/>
  <c r="U57" i="1"/>
  <c r="U68" i="1"/>
  <c r="U69" i="1"/>
  <c r="U70" i="1"/>
  <c r="U71" i="1"/>
  <c r="U75" i="1"/>
  <c r="U80" i="1"/>
  <c r="U83" i="1"/>
  <c r="U87" i="1"/>
  <c r="U95" i="1"/>
  <c r="U96" i="1"/>
  <c r="U29" i="1"/>
  <c r="AP28" i="1" l="1"/>
  <c r="AP27" i="1"/>
  <c r="AO28" i="1"/>
  <c r="AO29" i="1"/>
  <c r="AP29" i="1" s="1"/>
  <c r="AO30" i="1"/>
  <c r="AP30" i="1" s="1"/>
  <c r="AO31" i="1"/>
  <c r="AP31" i="1" s="1"/>
  <c r="AO32" i="1"/>
  <c r="AP32" i="1" s="1"/>
  <c r="AO33" i="1"/>
  <c r="AP33" i="1" s="1"/>
  <c r="AO34" i="1"/>
  <c r="AP34" i="1" s="1"/>
  <c r="AO35" i="1"/>
  <c r="AP35" i="1" s="1"/>
  <c r="AO36" i="1"/>
  <c r="AP36" i="1" s="1"/>
  <c r="AO37" i="1"/>
  <c r="AP37" i="1" s="1"/>
  <c r="AO38" i="1"/>
  <c r="AP38" i="1" s="1"/>
  <c r="AO39" i="1"/>
  <c r="AP39" i="1" s="1"/>
  <c r="AO40" i="1"/>
  <c r="AP40" i="1" s="1"/>
  <c r="AO41" i="1"/>
  <c r="AP41" i="1" s="1"/>
  <c r="AO42" i="1"/>
  <c r="AP42" i="1" s="1"/>
  <c r="AO43" i="1"/>
  <c r="AP43" i="1" s="1"/>
  <c r="AO44" i="1"/>
  <c r="AP44" i="1" s="1"/>
  <c r="AO45" i="1"/>
  <c r="AP45" i="1" s="1"/>
  <c r="AO46" i="1"/>
  <c r="AP46" i="1" s="1"/>
  <c r="AO47" i="1"/>
  <c r="AP47" i="1" s="1"/>
  <c r="AO48" i="1"/>
  <c r="AP48" i="1" s="1"/>
  <c r="AO49" i="1"/>
  <c r="AP49" i="1" s="1"/>
  <c r="AO50" i="1"/>
  <c r="AP50" i="1" s="1"/>
  <c r="AO51" i="1"/>
  <c r="AP51" i="1" s="1"/>
  <c r="AO52" i="1"/>
  <c r="AP52" i="1" s="1"/>
  <c r="AO53" i="1"/>
  <c r="AP53" i="1" s="1"/>
  <c r="AO54" i="1"/>
  <c r="AP54" i="1" s="1"/>
  <c r="AO55" i="1"/>
  <c r="AP55" i="1" s="1"/>
  <c r="AO56" i="1"/>
  <c r="AP56" i="1" s="1"/>
  <c r="AO57" i="1"/>
  <c r="AP57" i="1" s="1"/>
  <c r="AO58" i="1"/>
  <c r="AP58" i="1" s="1"/>
  <c r="AO59" i="1"/>
  <c r="AP59" i="1" s="1"/>
  <c r="AO60" i="1"/>
  <c r="AP60" i="1" s="1"/>
  <c r="AO61" i="1"/>
  <c r="AP61" i="1" s="1"/>
  <c r="AO62" i="1"/>
  <c r="AP62" i="1" s="1"/>
  <c r="AO63" i="1"/>
  <c r="AP63" i="1" s="1"/>
  <c r="AO64" i="1"/>
  <c r="AP64" i="1" s="1"/>
  <c r="AO65" i="1"/>
  <c r="AP65" i="1" s="1"/>
  <c r="AO66" i="1"/>
  <c r="AP66" i="1" s="1"/>
  <c r="AO67" i="1"/>
  <c r="AP67" i="1" s="1"/>
  <c r="AO68" i="1"/>
  <c r="AP68" i="1" s="1"/>
  <c r="AO69" i="1"/>
  <c r="AP69" i="1" s="1"/>
  <c r="AO70" i="1"/>
  <c r="AP70" i="1" s="1"/>
  <c r="AO71" i="1"/>
  <c r="AP71" i="1" s="1"/>
  <c r="AO72" i="1"/>
  <c r="AP72" i="1" s="1"/>
  <c r="AO73" i="1"/>
  <c r="AP73" i="1" s="1"/>
  <c r="AO74" i="1"/>
  <c r="AP74" i="1" s="1"/>
  <c r="AO75" i="1"/>
  <c r="AP75" i="1" s="1"/>
  <c r="AO76" i="1"/>
  <c r="AP76" i="1" s="1"/>
  <c r="AO77" i="1"/>
  <c r="AP77" i="1" s="1"/>
  <c r="AO78" i="1"/>
  <c r="AP78" i="1" s="1"/>
  <c r="AO79" i="1"/>
  <c r="AP79" i="1" s="1"/>
  <c r="AO80" i="1"/>
  <c r="AP80" i="1" s="1"/>
  <c r="AO82" i="1"/>
  <c r="AP82" i="1" s="1"/>
  <c r="AO83" i="1"/>
  <c r="AP83" i="1" s="1"/>
  <c r="AO84" i="1"/>
  <c r="AP84" i="1" s="1"/>
  <c r="AO85" i="1"/>
  <c r="AP85" i="1" s="1"/>
  <c r="AO86" i="1"/>
  <c r="AP86" i="1" s="1"/>
  <c r="AO87" i="1"/>
  <c r="AP87" i="1" s="1"/>
  <c r="AO88" i="1"/>
  <c r="AP88" i="1" s="1"/>
  <c r="AO89" i="1"/>
  <c r="AP89" i="1" s="1"/>
  <c r="AO90" i="1"/>
  <c r="AP90" i="1" s="1"/>
  <c r="AO92" i="1"/>
  <c r="AP92" i="1" s="1"/>
  <c r="AO93" i="1"/>
  <c r="AP93" i="1" s="1"/>
  <c r="AO94" i="1"/>
  <c r="AP94" i="1" s="1"/>
  <c r="AO95" i="1"/>
  <c r="AP95" i="1" s="1"/>
  <c r="AO96" i="1"/>
  <c r="AP96" i="1" s="1"/>
  <c r="AO97" i="1"/>
  <c r="AP97" i="1" s="1"/>
  <c r="AO98" i="1"/>
  <c r="AP98" i="1" s="1"/>
  <c r="AO99" i="1"/>
  <c r="AP99" i="1" s="1"/>
  <c r="AO100" i="1"/>
  <c r="AP100" i="1" s="1"/>
  <c r="AO101" i="1"/>
  <c r="AP101" i="1" s="1"/>
  <c r="AO102" i="1"/>
  <c r="AP102" i="1" s="1"/>
  <c r="AO103" i="1"/>
  <c r="AP103" i="1" s="1"/>
  <c r="AO104" i="1"/>
  <c r="AP104" i="1" s="1"/>
  <c r="AO105" i="1"/>
  <c r="AP105" i="1" s="1"/>
  <c r="AO106" i="1"/>
  <c r="AP106" i="1" s="1"/>
  <c r="AO107" i="1"/>
  <c r="AP107" i="1" s="1"/>
  <c r="AO108" i="1"/>
  <c r="AP108" i="1" s="1"/>
  <c r="AO109" i="1"/>
  <c r="AP109" i="1" s="1"/>
  <c r="AO110" i="1"/>
  <c r="AP110" i="1" s="1"/>
  <c r="AO111" i="1"/>
  <c r="AP111" i="1" s="1"/>
  <c r="AO112" i="1"/>
  <c r="AP112" i="1" s="1"/>
  <c r="AO113" i="1"/>
  <c r="AP113" i="1" s="1"/>
  <c r="AO114" i="1"/>
  <c r="AP114" i="1" s="1"/>
  <c r="AO115" i="1"/>
  <c r="AP115" i="1" s="1"/>
  <c r="AO116" i="1"/>
  <c r="AP116" i="1" s="1"/>
  <c r="AO117" i="1"/>
  <c r="AP117" i="1" s="1"/>
  <c r="AO27" i="1"/>
  <c r="AN27" i="1"/>
  <c r="AN28" i="1"/>
  <c r="AN29" i="1"/>
  <c r="AN30" i="1"/>
  <c r="AN31" i="1"/>
  <c r="AN32" i="1"/>
  <c r="AN33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2" i="1"/>
  <c r="AN83" i="1"/>
  <c r="AN84" i="1"/>
  <c r="AN86" i="1"/>
  <c r="AN87" i="1"/>
  <c r="AN88" i="1"/>
  <c r="AN89" i="1"/>
  <c r="AN90" i="1"/>
  <c r="AN91" i="1"/>
  <c r="AN92" i="1"/>
  <c r="AN93" i="1"/>
  <c r="AN95" i="1"/>
  <c r="AN96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7" i="1"/>
  <c r="AA77" i="1" l="1"/>
  <c r="AA76" i="1"/>
  <c r="AA115" i="1"/>
  <c r="AA110" i="1"/>
  <c r="AA108" i="1"/>
  <c r="AA107" i="1"/>
  <c r="AA106" i="1"/>
  <c r="AA104" i="1"/>
  <c r="AA101" i="1"/>
  <c r="AA100" i="1"/>
  <c r="AA98" i="1"/>
  <c r="AA93" i="1"/>
  <c r="AA91" i="1"/>
  <c r="AO91" i="1" s="1"/>
  <c r="AP91" i="1" s="1"/>
  <c r="AA89" i="1"/>
  <c r="AA87" i="1"/>
  <c r="AA83" i="1"/>
  <c r="AA81" i="1"/>
  <c r="AA80" i="1"/>
  <c r="AA79" i="1"/>
  <c r="AA75" i="1"/>
  <c r="AA74" i="1"/>
  <c r="AA68" i="1"/>
  <c r="AA64" i="1"/>
  <c r="AA61" i="1"/>
  <c r="AA59" i="1"/>
  <c r="AA58" i="1"/>
  <c r="AA56" i="1"/>
  <c r="AA55" i="1"/>
  <c r="AA52" i="1"/>
  <c r="AA50" i="1"/>
  <c r="AA48" i="1"/>
  <c r="AA46" i="1"/>
  <c r="AA45" i="1"/>
  <c r="AA41" i="1"/>
  <c r="AA38" i="1"/>
  <c r="AA36" i="1"/>
  <c r="AA32" i="1"/>
  <c r="AA31" i="1"/>
  <c r="AA29" i="1"/>
  <c r="AA27" i="1"/>
  <c r="S80" i="1"/>
  <c r="S56" i="1"/>
  <c r="J27" i="1"/>
  <c r="AI27" i="1" s="1"/>
  <c r="J28" i="1"/>
  <c r="J29" i="1"/>
  <c r="AI29" i="1" s="1"/>
  <c r="J30" i="1"/>
  <c r="J31" i="1"/>
  <c r="AI31" i="1" s="1"/>
  <c r="J32" i="1"/>
  <c r="AI32" i="1" s="1"/>
  <c r="J33" i="1"/>
  <c r="AI33" i="1" s="1"/>
  <c r="J34" i="1"/>
  <c r="J35" i="1"/>
  <c r="J36" i="1"/>
  <c r="AI36" i="1" s="1"/>
  <c r="J37" i="1"/>
  <c r="AI37" i="1" s="1"/>
  <c r="J38" i="1"/>
  <c r="AI38" i="1" s="1"/>
  <c r="J39" i="1"/>
  <c r="J40" i="1"/>
  <c r="J41" i="1"/>
  <c r="AI41" i="1" s="1"/>
  <c r="J42" i="1"/>
  <c r="AI42" i="1" s="1"/>
  <c r="J43" i="1"/>
  <c r="J44" i="1"/>
  <c r="J45" i="1"/>
  <c r="J46" i="1"/>
  <c r="AI46" i="1" s="1"/>
  <c r="J47" i="1"/>
  <c r="AI47" i="1" s="1"/>
  <c r="J48" i="1"/>
  <c r="AI48" i="1" s="1"/>
  <c r="J49" i="1"/>
  <c r="AI49" i="1" s="1"/>
  <c r="J50" i="1"/>
  <c r="AI50" i="1" s="1"/>
  <c r="J51" i="1"/>
  <c r="AI51" i="1" s="1"/>
  <c r="J52" i="1"/>
  <c r="J53" i="1"/>
  <c r="J54" i="1"/>
  <c r="J55" i="1"/>
  <c r="J56" i="1"/>
  <c r="AI56" i="1" s="1"/>
  <c r="J57" i="1"/>
  <c r="AI57" i="1" s="1"/>
  <c r="J58" i="1"/>
  <c r="AI58" i="1" s="1"/>
  <c r="J59" i="1"/>
  <c r="AI59" i="1" s="1"/>
  <c r="J60" i="1"/>
  <c r="AI60" i="1" s="1"/>
  <c r="J61" i="1"/>
  <c r="J62" i="1"/>
  <c r="J63" i="1"/>
  <c r="AI63" i="1" s="1"/>
  <c r="J64" i="1"/>
  <c r="AI64" i="1" s="1"/>
  <c r="J65" i="1"/>
  <c r="AI65" i="1" s="1"/>
  <c r="J66" i="1"/>
  <c r="O66" i="1" s="1"/>
  <c r="J67" i="1"/>
  <c r="AI67" i="1" s="1"/>
  <c r="J68" i="1"/>
  <c r="AI68" i="1" s="1"/>
  <c r="J69" i="1"/>
  <c r="AI69" i="1" s="1"/>
  <c r="J70" i="1"/>
  <c r="AI70" i="1" s="1"/>
  <c r="J71" i="1"/>
  <c r="AI71" i="1" s="1"/>
  <c r="J72" i="1"/>
  <c r="AI72" i="1" s="1"/>
  <c r="J73" i="1"/>
  <c r="AI73" i="1" s="1"/>
  <c r="J74" i="1"/>
  <c r="AI74" i="1" s="1"/>
  <c r="J75" i="1"/>
  <c r="J76" i="1"/>
  <c r="J77" i="1"/>
  <c r="J78" i="1"/>
  <c r="J79" i="1"/>
  <c r="AI79" i="1" s="1"/>
  <c r="J80" i="1"/>
  <c r="J81" i="1"/>
  <c r="AI81" i="1" s="1"/>
  <c r="J82" i="1"/>
  <c r="AI82" i="1" s="1"/>
  <c r="J83" i="1"/>
  <c r="J84" i="1"/>
  <c r="AE84" i="1" s="1"/>
  <c r="J85" i="1"/>
  <c r="O85" i="1" s="1"/>
  <c r="J86" i="1"/>
  <c r="AI86" i="1" s="1"/>
  <c r="J87" i="1"/>
  <c r="AI87" i="1" s="1"/>
  <c r="J88" i="1"/>
  <c r="J89" i="1"/>
  <c r="J90" i="1"/>
  <c r="O90" i="1" s="1"/>
  <c r="J91" i="1"/>
  <c r="AI91" i="1" s="1"/>
  <c r="J92" i="1"/>
  <c r="AI92" i="1" s="1"/>
  <c r="J93" i="1"/>
  <c r="AI93" i="1" s="1"/>
  <c r="J95" i="1"/>
  <c r="J96" i="1"/>
  <c r="J98" i="1"/>
  <c r="AI98" i="1" s="1"/>
  <c r="J99" i="1"/>
  <c r="AI99" i="1" s="1"/>
  <c r="J100" i="1"/>
  <c r="AI100" i="1" s="1"/>
  <c r="J101" i="1"/>
  <c r="J102" i="1"/>
  <c r="AI102" i="1" s="1"/>
  <c r="J103" i="1"/>
  <c r="AI103" i="1" s="1"/>
  <c r="J104" i="1"/>
  <c r="AI104" i="1" s="1"/>
  <c r="J105" i="1"/>
  <c r="AI105" i="1" s="1"/>
  <c r="J106" i="1"/>
  <c r="AI106" i="1" s="1"/>
  <c r="J107" i="1"/>
  <c r="AI107" i="1" s="1"/>
  <c r="J108" i="1"/>
  <c r="AI108" i="1" s="1"/>
  <c r="J109" i="1"/>
  <c r="AI109" i="1" s="1"/>
  <c r="J110" i="1"/>
  <c r="AI110" i="1" s="1"/>
  <c r="J111" i="1"/>
  <c r="AI111" i="1" s="1"/>
  <c r="J112" i="1"/>
  <c r="AI112" i="1" s="1"/>
  <c r="J113" i="1"/>
  <c r="AI113" i="1" s="1"/>
  <c r="J114" i="1"/>
  <c r="AI114" i="1" s="1"/>
  <c r="J115" i="1"/>
  <c r="AI115" i="1" s="1"/>
  <c r="J117" i="1"/>
  <c r="AE108" i="1" l="1"/>
  <c r="O108" i="1"/>
  <c r="AE74" i="1"/>
  <c r="O74" i="1"/>
  <c r="AE42" i="1"/>
  <c r="O42" i="1"/>
  <c r="AE89" i="1"/>
  <c r="O89" i="1"/>
  <c r="AE73" i="1"/>
  <c r="O73" i="1"/>
  <c r="AE49" i="1"/>
  <c r="O49" i="1"/>
  <c r="AE106" i="1"/>
  <c r="O106" i="1"/>
  <c r="AE80" i="1"/>
  <c r="O80" i="1"/>
  <c r="AE72" i="1"/>
  <c r="O72" i="1"/>
  <c r="AE64" i="1"/>
  <c r="O64" i="1"/>
  <c r="AE56" i="1"/>
  <c r="O56" i="1"/>
  <c r="AE48" i="1"/>
  <c r="O48" i="1"/>
  <c r="AE32" i="1"/>
  <c r="O32" i="1"/>
  <c r="AE113" i="1"/>
  <c r="O113" i="1"/>
  <c r="AE105" i="1"/>
  <c r="O105" i="1"/>
  <c r="AE96" i="1"/>
  <c r="O96" i="1"/>
  <c r="AE87" i="1"/>
  <c r="O87" i="1"/>
  <c r="AE79" i="1"/>
  <c r="O79" i="1"/>
  <c r="AE71" i="1"/>
  <c r="O71" i="1"/>
  <c r="AE63" i="1"/>
  <c r="O63" i="1"/>
  <c r="AE55" i="1"/>
  <c r="O55" i="1"/>
  <c r="AE47" i="1"/>
  <c r="O47" i="1"/>
  <c r="AE31" i="1"/>
  <c r="O31" i="1"/>
  <c r="AE117" i="1"/>
  <c r="O117" i="1"/>
  <c r="AE100" i="1"/>
  <c r="O100" i="1"/>
  <c r="AE82" i="1"/>
  <c r="O82" i="1"/>
  <c r="AE50" i="1"/>
  <c r="O50" i="1"/>
  <c r="AE99" i="1"/>
  <c r="O99" i="1"/>
  <c r="AE57" i="1"/>
  <c r="O57" i="1"/>
  <c r="AE98" i="1"/>
  <c r="O98" i="1"/>
  <c r="AE112" i="1"/>
  <c r="O112" i="1"/>
  <c r="AE95" i="1"/>
  <c r="O95" i="1"/>
  <c r="AE70" i="1"/>
  <c r="O70" i="1"/>
  <c r="AE46" i="1"/>
  <c r="O46" i="1"/>
  <c r="AE103" i="1"/>
  <c r="O103" i="1"/>
  <c r="AE69" i="1"/>
  <c r="O69" i="1"/>
  <c r="AE61" i="1"/>
  <c r="O61" i="1"/>
  <c r="AE53" i="1"/>
  <c r="O53" i="1"/>
  <c r="AE45" i="1"/>
  <c r="O45" i="1"/>
  <c r="AE37" i="1"/>
  <c r="O37" i="1"/>
  <c r="AE29" i="1"/>
  <c r="O29" i="1"/>
  <c r="AE58" i="1"/>
  <c r="O58" i="1"/>
  <c r="AE115" i="1"/>
  <c r="O115" i="1"/>
  <c r="AE81" i="1"/>
  <c r="O81" i="1"/>
  <c r="AE65" i="1"/>
  <c r="O65" i="1"/>
  <c r="AE41" i="1"/>
  <c r="O41" i="1"/>
  <c r="AE114" i="1"/>
  <c r="O114" i="1"/>
  <c r="AE104" i="1"/>
  <c r="O104" i="1"/>
  <c r="AE38" i="1"/>
  <c r="O38" i="1"/>
  <c r="AE111" i="1"/>
  <c r="O111" i="1"/>
  <c r="AE93" i="1"/>
  <c r="O93" i="1"/>
  <c r="AE110" i="1"/>
  <c r="O110" i="1"/>
  <c r="AE102" i="1"/>
  <c r="O102" i="1"/>
  <c r="AE92" i="1"/>
  <c r="O92" i="1"/>
  <c r="AE68" i="1"/>
  <c r="O68" i="1"/>
  <c r="AE60" i="1"/>
  <c r="O60" i="1"/>
  <c r="AE52" i="1"/>
  <c r="O52" i="1"/>
  <c r="AE36" i="1"/>
  <c r="O36" i="1"/>
  <c r="AE107" i="1"/>
  <c r="O107" i="1"/>
  <c r="AE109" i="1"/>
  <c r="O109" i="1"/>
  <c r="AE101" i="1"/>
  <c r="O101" i="1"/>
  <c r="AE91" i="1"/>
  <c r="O91" i="1"/>
  <c r="AE83" i="1"/>
  <c r="O83" i="1"/>
  <c r="AE75" i="1"/>
  <c r="O75" i="1"/>
  <c r="AE67" i="1"/>
  <c r="O67" i="1"/>
  <c r="AE59" i="1"/>
  <c r="O59" i="1"/>
  <c r="AE51" i="1"/>
  <c r="O51" i="1"/>
  <c r="AE27" i="1"/>
  <c r="O27" i="1"/>
  <c r="S118" i="1"/>
  <c r="AN81" i="1" l="1"/>
  <c r="AO81" i="1" s="1"/>
  <c r="AP81" i="1" s="1"/>
  <c r="AA6" i="1"/>
  <c r="AA5" i="1"/>
  <c r="AL118" i="1"/>
  <c r="Y89" i="1"/>
  <c r="Y81" i="1"/>
  <c r="Y70" i="1"/>
  <c r="Y68" i="1"/>
  <c r="Y59" i="1"/>
  <c r="Y58" i="1"/>
  <c r="Y56" i="1"/>
  <c r="Y50" i="1"/>
  <c r="Y48" i="1"/>
  <c r="Y41" i="1"/>
  <c r="Y37" i="1"/>
  <c r="Y31" i="1"/>
  <c r="W93" i="1"/>
  <c r="W79" i="1"/>
  <c r="W74" i="1"/>
  <c r="W67" i="1"/>
  <c r="W65" i="1"/>
  <c r="W64" i="1"/>
  <c r="W63" i="1"/>
  <c r="W55" i="1"/>
  <c r="W27" i="1"/>
  <c r="I47" i="1"/>
  <c r="I37" i="1"/>
  <c r="Y118" i="1" l="1"/>
  <c r="U118" i="1"/>
  <c r="W118" i="1"/>
  <c r="N118" i="1"/>
  <c r="AA43" i="1" l="1"/>
  <c r="O43" i="1"/>
  <c r="I43" i="1"/>
  <c r="I99" i="1" l="1"/>
  <c r="I117" i="1"/>
  <c r="I83" i="1"/>
  <c r="O77" i="1"/>
  <c r="I77" i="1"/>
  <c r="I76" i="1"/>
  <c r="O62" i="1"/>
  <c r="O76" i="1" l="1"/>
  <c r="I73" i="1"/>
  <c r="Q65" i="1"/>
  <c r="I60" i="1"/>
  <c r="I85" i="1" l="1"/>
  <c r="AJ118" i="1"/>
  <c r="L118" i="1"/>
  <c r="K118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8" i="1"/>
  <c r="I96" i="1"/>
  <c r="I95" i="1"/>
  <c r="Q93" i="1"/>
  <c r="I93" i="1"/>
  <c r="I92" i="1"/>
  <c r="I91" i="1"/>
  <c r="I90" i="1"/>
  <c r="I89" i="1"/>
  <c r="I87" i="1"/>
  <c r="I86" i="1"/>
  <c r="O84" i="1"/>
  <c r="I84" i="1"/>
  <c r="O78" i="1"/>
  <c r="I78" i="1"/>
  <c r="I82" i="1"/>
  <c r="I81" i="1"/>
  <c r="I80" i="1"/>
  <c r="Q79" i="1"/>
  <c r="I79" i="1"/>
  <c r="I75" i="1"/>
  <c r="Q74" i="1"/>
  <c r="I74" i="1"/>
  <c r="I72" i="1"/>
  <c r="I71" i="1"/>
  <c r="I70" i="1"/>
  <c r="I69" i="1"/>
  <c r="I68" i="1"/>
  <c r="Q67" i="1"/>
  <c r="I67" i="1"/>
  <c r="I66" i="1"/>
  <c r="I65" i="1"/>
  <c r="Q64" i="1"/>
  <c r="I64" i="1"/>
  <c r="Q63" i="1"/>
  <c r="I63" i="1"/>
  <c r="I61" i="1"/>
  <c r="I59" i="1"/>
  <c r="I58" i="1"/>
  <c r="I57" i="1"/>
  <c r="I56" i="1"/>
  <c r="Q55" i="1"/>
  <c r="I55" i="1"/>
  <c r="O54" i="1"/>
  <c r="I54" i="1"/>
  <c r="I53" i="1"/>
  <c r="I52" i="1"/>
  <c r="I51" i="1"/>
  <c r="I50" i="1"/>
  <c r="I49" i="1"/>
  <c r="I48" i="1"/>
  <c r="I46" i="1"/>
  <c r="I45" i="1"/>
  <c r="O44" i="1"/>
  <c r="I44" i="1"/>
  <c r="I42" i="1"/>
  <c r="I41" i="1"/>
  <c r="O40" i="1"/>
  <c r="I40" i="1"/>
  <c r="O39" i="1"/>
  <c r="I39" i="1"/>
  <c r="I38" i="1"/>
  <c r="I36" i="1"/>
  <c r="O35" i="1"/>
  <c r="I35" i="1"/>
  <c r="O88" i="1"/>
  <c r="I88" i="1"/>
  <c r="I34" i="1"/>
  <c r="I33" i="1"/>
  <c r="I32" i="1"/>
  <c r="I31" i="1"/>
  <c r="O30" i="1"/>
  <c r="I30" i="1"/>
  <c r="I29" i="1"/>
  <c r="O28" i="1"/>
  <c r="I28" i="1"/>
  <c r="Q27" i="1"/>
  <c r="I27" i="1"/>
  <c r="Q118" i="1" l="1"/>
  <c r="O33" i="1"/>
  <c r="AA118" i="1"/>
  <c r="O86" i="1"/>
  <c r="O118" i="1" l="1"/>
  <c r="AI118" i="1"/>
  <c r="AE118" i="1"/>
  <c r="AO118" i="1" l="1"/>
  <c r="AN118" i="1"/>
  <c r="AP118" i="1" l="1"/>
</calcChain>
</file>

<file path=xl/comments1.xml><?xml version="1.0" encoding="utf-8"?>
<comments xmlns="http://schemas.openxmlformats.org/spreadsheetml/2006/main">
  <authors>
    <author>Автор</author>
  </authors>
  <commentList>
    <comment ref="AI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вне ПФ</t>
        </r>
      </text>
    </comment>
  </commentList>
</comments>
</file>

<file path=xl/sharedStrings.xml><?xml version="1.0" encoding="utf-8"?>
<sst xmlns="http://schemas.openxmlformats.org/spreadsheetml/2006/main" count="613" uniqueCount="231">
  <si>
    <t xml:space="preserve">                 УТВЕРЖДАЮ</t>
  </si>
  <si>
    <t>Показатели на начало уч. года</t>
  </si>
  <si>
    <t>1-4кл.</t>
  </si>
  <si>
    <t>5-9кл.</t>
  </si>
  <si>
    <t>10-11кл</t>
  </si>
  <si>
    <t>итого</t>
  </si>
  <si>
    <t>Число классов на 1 сентября</t>
  </si>
  <si>
    <t xml:space="preserve">Директор КГУ "ОШ №9" ОО г. Шахтинска УО Карагандинской области ___________ Улжибаева М.К.                 </t>
  </si>
  <si>
    <t>Число классов-компл. на 2 сентября</t>
  </si>
  <si>
    <t>Число уч-ся на 2 сентября</t>
  </si>
  <si>
    <t>Общее число часов преподавательской</t>
  </si>
  <si>
    <t>ТАРИФИКАЦИОННЫЙ   СПИСОК</t>
  </si>
  <si>
    <t>работы в неделю по тарификации, в т. ч.</t>
  </si>
  <si>
    <t xml:space="preserve">  число часов по учебному плану</t>
  </si>
  <si>
    <t>Педагогов и иных работников КГУ "Общеобразовательная школа №9" г.Шахтинска УО КО</t>
  </si>
  <si>
    <t xml:space="preserve">  число дополн. часов</t>
  </si>
  <si>
    <t xml:space="preserve">из них в связи с делением классов на подгруппы </t>
  </si>
  <si>
    <t xml:space="preserve">Адрес: </t>
  </si>
  <si>
    <t>г.Шахтинск ул.Панфилова, 4</t>
  </si>
  <si>
    <t xml:space="preserve">   при проведении занятий по:</t>
  </si>
  <si>
    <t xml:space="preserve">    профильным предметам</t>
  </si>
  <si>
    <t xml:space="preserve">     иностранному языку</t>
  </si>
  <si>
    <t xml:space="preserve">     физкультуре</t>
  </si>
  <si>
    <t>Согласовано :</t>
  </si>
  <si>
    <t xml:space="preserve">     нач.военной подготовке</t>
  </si>
  <si>
    <t xml:space="preserve">     каз.яз.(русск.яз.)</t>
  </si>
  <si>
    <t>Руководитель ГУ "Отдел образования г.Шахтинска"</t>
  </si>
  <si>
    <t>Н.Онсович</t>
  </si>
  <si>
    <t xml:space="preserve">     технология</t>
  </si>
  <si>
    <t xml:space="preserve">   худ труд</t>
  </si>
  <si>
    <t>Экономист</t>
  </si>
  <si>
    <t>А.Супрунюк</t>
  </si>
  <si>
    <t xml:space="preserve">   самопознание</t>
  </si>
  <si>
    <t xml:space="preserve">     ИВТ</t>
  </si>
  <si>
    <t>Заведующий   МК</t>
  </si>
  <si>
    <t>Д.Сатемирова</t>
  </si>
  <si>
    <t>профильным предметам</t>
  </si>
  <si>
    <t xml:space="preserve">     за счет вариативной части</t>
  </si>
  <si>
    <t>№ п\п</t>
  </si>
  <si>
    <t>Ф.И.О.</t>
  </si>
  <si>
    <t>Занимаемая должн. препод. предмет</t>
  </si>
  <si>
    <t>Категория по атт.</t>
  </si>
  <si>
    <t xml:space="preserve">Образование </t>
  </si>
  <si>
    <t>Стаж на 01.01.2022г</t>
  </si>
  <si>
    <t>Блок, звено, ступень</t>
  </si>
  <si>
    <t xml:space="preserve">Коэффициент </t>
  </si>
  <si>
    <t>Ставка по старой системе</t>
  </si>
  <si>
    <t xml:space="preserve">Ставка на 01.01. 2022 г с увеличением на 75% </t>
  </si>
  <si>
    <t>Число часов в неделю</t>
  </si>
  <si>
    <t>Размер тарифицированной ставки (должностной оклад)</t>
  </si>
  <si>
    <t>Доплата за проверку тетрадей ( пр.4, п.2, пп.3)</t>
  </si>
  <si>
    <t>Доплата за классное  рук-во ( пр.4,п.2, пп.2)</t>
  </si>
  <si>
    <t>Доплата за работу с инклюзивными детьми (пр.4, п.2, пп.4)</t>
  </si>
  <si>
    <t>% БДО</t>
  </si>
  <si>
    <t>Доплата за преподавание физики, химии, биологии, информатики на анг.яз (пр 4, п.2, пп.10)</t>
  </si>
  <si>
    <t>% ДО</t>
  </si>
  <si>
    <t>Доплата за обновленное содержание                                                (пр 4, п.2, пп.11)</t>
  </si>
  <si>
    <t>Доплата за квалификационный уровень -1,2,3 ( пр.4, п.5)</t>
  </si>
  <si>
    <t>Доплата за квалификацию 
пед. мастерства - 
Мод., Экс., Иссл., Мастер (пр.4, п.7)</t>
  </si>
  <si>
    <t>Доплата за степень магистра -                                 10МРП (пр.4, п.10)</t>
  </si>
  <si>
    <t>Ведение внеурочных спортивных занятий в размере 100% от БДО</t>
  </si>
  <si>
    <t>Доплата за наставничество - 
100% от БДО (пр.4, п.11)</t>
  </si>
  <si>
    <t>Надбавка за особые                                                 условия труда (пр.18, п.15)</t>
  </si>
  <si>
    <t>Заработная плата в месяц</t>
  </si>
  <si>
    <t>Заработная плата в год</t>
  </si>
  <si>
    <t>1-4 кл.</t>
  </si>
  <si>
    <t>1-4 кл        ( каз/       рус язык)</t>
  </si>
  <si>
    <t>5-11 кл.</t>
  </si>
  <si>
    <t>в т.ч. с инклюзивными детьми</t>
  </si>
  <si>
    <t>1-4 кл        
(учителя каз.яз в школах с РЯ/ рус.яз в школах с КЗ)</t>
  </si>
  <si>
    <t>Сумма</t>
  </si>
  <si>
    <t xml:space="preserve">Абдрахманова Г.К. </t>
  </si>
  <si>
    <t>нач кл</t>
  </si>
  <si>
    <t>пед.экс</t>
  </si>
  <si>
    <t>ср.спец.</t>
  </si>
  <si>
    <t>17л 3м</t>
  </si>
  <si>
    <t>В4-2</t>
  </si>
  <si>
    <t>б/к</t>
  </si>
  <si>
    <t>В4-4</t>
  </si>
  <si>
    <t>Абдыкаликова З.И.</t>
  </si>
  <si>
    <t>англ.яз.</t>
  </si>
  <si>
    <t>пед.исслед</t>
  </si>
  <si>
    <t>высш.</t>
  </si>
  <si>
    <t>В2-1</t>
  </si>
  <si>
    <t>зам по УВР</t>
  </si>
  <si>
    <t>А1-3-1</t>
  </si>
  <si>
    <t>Адамина М.Ж.</t>
  </si>
  <si>
    <t>матем.</t>
  </si>
  <si>
    <t>В2-2</t>
  </si>
  <si>
    <t>Айкенова Ж.К.</t>
  </si>
  <si>
    <t>физика</t>
  </si>
  <si>
    <t>Айкенова Ж.К. 1ст.</t>
  </si>
  <si>
    <t>зам по ИВТ</t>
  </si>
  <si>
    <t>3к</t>
  </si>
  <si>
    <t>Аканова Ж Д/о</t>
  </si>
  <si>
    <t>ст.вож.</t>
  </si>
  <si>
    <t>В3-4</t>
  </si>
  <si>
    <t>Хатшыбай Г. 1ст.</t>
  </si>
  <si>
    <t>восп.предш.</t>
  </si>
  <si>
    <t>Амантай З. 1 ст.</t>
  </si>
  <si>
    <t xml:space="preserve">2к </t>
  </si>
  <si>
    <t>В3-3</t>
  </si>
  <si>
    <t>Аспандиярова З.Б.</t>
  </si>
  <si>
    <t>биолог.</t>
  </si>
  <si>
    <t>естеств.</t>
  </si>
  <si>
    <t>Баисова А.Х. 1ст.</t>
  </si>
  <si>
    <t>пед-псих</t>
  </si>
  <si>
    <t>1к</t>
  </si>
  <si>
    <t>В2-4</t>
  </si>
  <si>
    <t>Баисова А.Х. 0,5 ст</t>
  </si>
  <si>
    <t xml:space="preserve">Баулекова Г.Б. </t>
  </si>
  <si>
    <t>пед.модер</t>
  </si>
  <si>
    <t>В2-3</t>
  </si>
  <si>
    <t>каз.яз.</t>
  </si>
  <si>
    <t>зам.поВР</t>
  </si>
  <si>
    <t>Барлыбай Н.Т.1ст</t>
  </si>
  <si>
    <t>соц.педаг</t>
  </si>
  <si>
    <t>Бисенов К.Н.</t>
  </si>
  <si>
    <t>химия</t>
  </si>
  <si>
    <t xml:space="preserve">Жекейбеков К Т </t>
  </si>
  <si>
    <t>Жунусов К.Ж.</t>
  </si>
  <si>
    <t>история</t>
  </si>
  <si>
    <t>23г 2м</t>
  </si>
  <si>
    <t>Женисов Р.М.</t>
  </si>
  <si>
    <t>физ-ра</t>
  </si>
  <si>
    <t>Женисов Р.М.0,5ст</t>
  </si>
  <si>
    <t>пед.доп обр</t>
  </si>
  <si>
    <t>Кабиева А.М.</t>
  </si>
  <si>
    <t>нач.кл.</t>
  </si>
  <si>
    <t>Карасартова Н.М.</t>
  </si>
  <si>
    <t>рус.яз.</t>
  </si>
  <si>
    <t>Карибаева Г.Е.</t>
  </si>
  <si>
    <t>худ труд</t>
  </si>
  <si>
    <t>Кирбасов Е.Р.</t>
  </si>
  <si>
    <t>географ.</t>
  </si>
  <si>
    <t xml:space="preserve">Кирбасов Е.Р. </t>
  </si>
  <si>
    <t>тарих</t>
  </si>
  <si>
    <t>Кирбасова Б.Р.</t>
  </si>
  <si>
    <t>Кульмаганбетова А.К.</t>
  </si>
  <si>
    <t>нач/инкл</t>
  </si>
  <si>
    <t>Мусаева Н.А.</t>
  </si>
  <si>
    <t>Мустафина И.Б.</t>
  </si>
  <si>
    <t xml:space="preserve">Сабиолдина А.К. </t>
  </si>
  <si>
    <t>пед.иссл</t>
  </si>
  <si>
    <t>Сатемирова Д.А.</t>
  </si>
  <si>
    <t>20л 8м</t>
  </si>
  <si>
    <t>Секербаева З.А.</t>
  </si>
  <si>
    <t>Саттарова Ж.Е.</t>
  </si>
  <si>
    <t>Сулейменова С.К.</t>
  </si>
  <si>
    <t>8л 3м</t>
  </si>
  <si>
    <t>В4-1</t>
  </si>
  <si>
    <t>Такирова К С</t>
  </si>
  <si>
    <t>Тауей Л</t>
  </si>
  <si>
    <t>ИВТ</t>
  </si>
  <si>
    <t>13л 3м</t>
  </si>
  <si>
    <t>Сережақызы Г 1ст</t>
  </si>
  <si>
    <t>пед ассист</t>
  </si>
  <si>
    <t>НВП</t>
  </si>
  <si>
    <t>Улжибаева М.К.</t>
  </si>
  <si>
    <t xml:space="preserve">директор </t>
  </si>
  <si>
    <t>А1-3</t>
  </si>
  <si>
    <t>Хабыл Мухаметәли</t>
  </si>
  <si>
    <t>музыка</t>
  </si>
  <si>
    <t>муз.предш.</t>
  </si>
  <si>
    <t>Шадетов М.Ж.</t>
  </si>
  <si>
    <t>21л 3м</t>
  </si>
  <si>
    <t>Шамуратова А.М.</t>
  </si>
  <si>
    <t>ВАКАНСИИ</t>
  </si>
  <si>
    <t>с7до 10</t>
  </si>
  <si>
    <t>Вариативный компонент</t>
  </si>
  <si>
    <t>3г 4м</t>
  </si>
  <si>
    <t>26л 3м</t>
  </si>
  <si>
    <t xml:space="preserve">             </t>
  </si>
  <si>
    <t>28л 3м</t>
  </si>
  <si>
    <t>16л 3м</t>
  </si>
  <si>
    <r>
      <rPr>
        <b/>
        <sz val="11"/>
        <rFont val="Times New Roman"/>
        <family val="1"/>
        <charset val="204"/>
      </rPr>
      <t>по состоянию на 01</t>
    </r>
    <r>
      <rPr>
        <b/>
        <u/>
        <sz val="11"/>
        <rFont val="Times New Roman"/>
        <family val="1"/>
        <charset val="204"/>
      </rPr>
      <t xml:space="preserve">.09.2022  </t>
    </r>
  </si>
  <si>
    <t>17л 10м</t>
  </si>
  <si>
    <t>педагог</t>
  </si>
  <si>
    <t>1г.</t>
  </si>
  <si>
    <t>22л 9м</t>
  </si>
  <si>
    <t xml:space="preserve">14л </t>
  </si>
  <si>
    <t xml:space="preserve">6л </t>
  </si>
  <si>
    <t xml:space="preserve">18л </t>
  </si>
  <si>
    <t>пед-профор</t>
  </si>
  <si>
    <t>13л 10м</t>
  </si>
  <si>
    <t>Барлыбай Н.Т.</t>
  </si>
  <si>
    <t>16л11м</t>
  </si>
  <si>
    <t>16л 2 м</t>
  </si>
  <si>
    <t>23г 10м</t>
  </si>
  <si>
    <t>11л 7м</t>
  </si>
  <si>
    <t>22л 10м</t>
  </si>
  <si>
    <t>20л 2м</t>
  </si>
  <si>
    <t>4г</t>
  </si>
  <si>
    <t xml:space="preserve">Мархабаева У.А </t>
  </si>
  <si>
    <t>Мекенбаева А М. Д/о</t>
  </si>
  <si>
    <t>19л4м</t>
  </si>
  <si>
    <t>15л</t>
  </si>
  <si>
    <t>16л</t>
  </si>
  <si>
    <t>21л 11м</t>
  </si>
  <si>
    <t>8л 11м</t>
  </si>
  <si>
    <t>38л 7м</t>
  </si>
  <si>
    <t>13л 11м</t>
  </si>
  <si>
    <t>18л 10м</t>
  </si>
  <si>
    <t>15л 5м</t>
  </si>
  <si>
    <t>3г 10м</t>
  </si>
  <si>
    <t>28г 11м</t>
  </si>
  <si>
    <t>31л 1м</t>
  </si>
  <si>
    <t>пед логопед</t>
  </si>
  <si>
    <t>пед-деф</t>
  </si>
  <si>
    <t>Сергей Н. 1 ст.</t>
  </si>
  <si>
    <t>Сергей Н.0,5ст</t>
  </si>
  <si>
    <t>Кирбасова Б.Р.0,5ст</t>
  </si>
  <si>
    <t>8ж7а</t>
  </si>
  <si>
    <t>4,33</t>
  </si>
  <si>
    <t>Тукенова Э.Ж.Д/о</t>
  </si>
  <si>
    <t>Амиреева Ұ.Е.1ст.</t>
  </si>
  <si>
    <t>Біржікен Э.О. 1 ст.</t>
  </si>
  <si>
    <t xml:space="preserve">32л 8м </t>
  </si>
  <si>
    <t>Тажибаева Ж.А.(совм)</t>
  </si>
  <si>
    <t>Ташмаганбетов З.М 0,5 ст (совм)</t>
  </si>
  <si>
    <t>Сатемирова Д.А. (совм)</t>
  </si>
  <si>
    <t>19л8м</t>
  </si>
  <si>
    <t>32л 4м</t>
  </si>
  <si>
    <t>1г7м</t>
  </si>
  <si>
    <t>16л 2м</t>
  </si>
  <si>
    <t>26л11м</t>
  </si>
  <si>
    <t>2г11м</t>
  </si>
  <si>
    <t>1г6м</t>
  </si>
  <si>
    <t>4г1м</t>
  </si>
  <si>
    <t>4г11м</t>
  </si>
  <si>
    <t>21г 11м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</si>
</sst>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₸_-;\-* #,##0.00\ _₸_-;_-* &quot;-&quot;??\ _₸_-;_-@_-"/>
    <numFmt numFmtId="165" formatCode="0.0"/>
    <numFmt numFmtId="166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sz val="16"/>
      <color indexed="8"/>
      <name val="Times New Roman"/>
      <family val="1"/>
    </font>
    <font>
      <sz val="16"/>
      <color indexed="8"/>
      <name val="Times New Roman"/>
      <family val="1"/>
      <charset val="204"/>
    </font>
    <font>
      <sz val="16"/>
      <name val="Times New Roman"/>
      <family val="1"/>
    </font>
    <font>
      <sz val="16"/>
      <color rgb="FFFF0000"/>
      <name val="Times New Roman"/>
      <family val="1"/>
    </font>
    <font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name val="Times New Roman"/>
      <family val="1"/>
    </font>
    <font>
      <sz val="16"/>
      <color rgb="FFFF0000"/>
      <name val="Arial"/>
      <family val="2"/>
      <charset val="204"/>
    </font>
    <font>
      <sz val="16"/>
      <name val="Arial"/>
      <family val="2"/>
      <charset val="204"/>
    </font>
    <font>
      <sz val="16"/>
      <color theme="0"/>
      <name val="Arial"/>
      <family val="2"/>
      <charset val="204"/>
    </font>
    <font>
      <b/>
      <sz val="16"/>
      <name val="Arial"/>
      <family val="2"/>
      <charset val="204"/>
    </font>
    <font>
      <sz val="16"/>
      <color theme="1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6"/>
      <color theme="0"/>
      <name val="Times New Roman"/>
      <family val="1"/>
      <charset val="204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202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" fontId="2" fillId="2" borderId="0" xfId="0" applyNumberFormat="1" applyFont="1" applyFill="1"/>
    <xf numFmtId="0" fontId="3" fillId="2" borderId="0" xfId="0" applyFont="1" applyFill="1"/>
    <xf numFmtId="0" fontId="2" fillId="2" borderId="0" xfId="0" applyFont="1" applyFill="1" applyBorder="1"/>
    <xf numFmtId="0" fontId="4" fillId="2" borderId="0" xfId="0" applyFont="1" applyFill="1"/>
    <xf numFmtId="0" fontId="4" fillId="2" borderId="0" xfId="0" applyFont="1" applyFill="1" applyBorder="1"/>
    <xf numFmtId="0" fontId="4" fillId="2" borderId="2" xfId="0" applyFont="1" applyFill="1" applyBorder="1" applyAlignment="1"/>
    <xf numFmtId="0" fontId="4" fillId="2" borderId="1" xfId="0" applyFont="1" applyFill="1" applyBorder="1"/>
    <xf numFmtId="0" fontId="2" fillId="2" borderId="0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/>
    <xf numFmtId="0" fontId="2" fillId="2" borderId="3" xfId="0" applyFont="1" applyFill="1" applyBorder="1"/>
    <xf numFmtId="0" fontId="2" fillId="2" borderId="2" xfId="0" applyFont="1" applyFill="1" applyBorder="1"/>
    <xf numFmtId="0" fontId="5" fillId="2" borderId="0" xfId="0" applyFont="1" applyFill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/>
    <xf numFmtId="0" fontId="2" fillId="2" borderId="10" xfId="0" applyFont="1" applyFill="1" applyBorder="1"/>
    <xf numFmtId="0" fontId="4" fillId="2" borderId="3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5" xfId="0" applyFont="1" applyFill="1" applyBorder="1" applyAlignment="1">
      <alignment horizontal="left"/>
    </xf>
    <xf numFmtId="0" fontId="2" fillId="2" borderId="14" xfId="0" applyFont="1" applyFill="1" applyBorder="1"/>
    <xf numFmtId="0" fontId="6" fillId="2" borderId="0" xfId="0" applyFont="1" applyFill="1"/>
    <xf numFmtId="0" fontId="2" fillId="2" borderId="11" xfId="0" applyFont="1" applyFill="1" applyBorder="1" applyAlignment="1">
      <alignment horizontal="left"/>
    </xf>
    <xf numFmtId="0" fontId="2" fillId="2" borderId="8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0" xfId="0" applyFont="1" applyFill="1" applyAlignment="1"/>
    <xf numFmtId="0" fontId="10" fillId="2" borderId="0" xfId="0" applyFont="1" applyFill="1" applyAlignment="1"/>
    <xf numFmtId="1" fontId="11" fillId="2" borderId="0" xfId="0" applyNumberFormat="1" applyFont="1" applyFill="1" applyBorder="1"/>
    <xf numFmtId="0" fontId="12" fillId="2" borderId="1" xfId="0" applyFont="1" applyFill="1" applyBorder="1"/>
    <xf numFmtId="2" fontId="15" fillId="2" borderId="1" xfId="0" applyNumberFormat="1" applyFont="1" applyFill="1" applyBorder="1"/>
    <xf numFmtId="0" fontId="16" fillId="2" borderId="1" xfId="0" applyFont="1" applyFill="1" applyBorder="1"/>
    <xf numFmtId="2" fontId="12" fillId="2" borderId="1" xfId="0" applyNumberFormat="1" applyFont="1" applyFill="1" applyBorder="1"/>
    <xf numFmtId="2" fontId="14" fillId="2" borderId="1" xfId="0" applyNumberFormat="1" applyFont="1" applyFill="1" applyBorder="1"/>
    <xf numFmtId="2" fontId="12" fillId="2" borderId="1" xfId="0" applyNumberFormat="1" applyFont="1" applyFill="1" applyBorder="1" applyAlignment="1">
      <alignment horizontal="center"/>
    </xf>
    <xf numFmtId="0" fontId="12" fillId="2" borderId="1" xfId="2" applyNumberFormat="1" applyFont="1" applyFill="1" applyBorder="1" applyAlignment="1">
      <alignment horizontal="left"/>
    </xf>
    <xf numFmtId="0" fontId="17" fillId="2" borderId="1" xfId="0" applyFont="1" applyFill="1" applyBorder="1"/>
    <xf numFmtId="2" fontId="16" fillId="2" borderId="1" xfId="0" applyNumberFormat="1" applyFont="1" applyFill="1" applyBorder="1"/>
    <xf numFmtId="0" fontId="12" fillId="2" borderId="1" xfId="2" applyNumberFormat="1" applyFont="1" applyFill="1" applyBorder="1"/>
    <xf numFmtId="1" fontId="12" fillId="2" borderId="1" xfId="0" applyNumberFormat="1" applyFont="1" applyFill="1" applyBorder="1"/>
    <xf numFmtId="0" fontId="18" fillId="2" borderId="1" xfId="0" applyFont="1" applyFill="1" applyBorder="1"/>
    <xf numFmtId="0" fontId="19" fillId="2" borderId="1" xfId="0" applyFont="1" applyFill="1" applyBorder="1"/>
    <xf numFmtId="0" fontId="20" fillId="2" borderId="1" xfId="2" applyNumberFormat="1" applyFont="1" applyFill="1" applyBorder="1"/>
    <xf numFmtId="2" fontId="20" fillId="2" borderId="1" xfId="0" applyNumberFormat="1" applyFont="1" applyFill="1" applyBorder="1"/>
    <xf numFmtId="0" fontId="20" fillId="2" borderId="1" xfId="0" applyFont="1" applyFill="1" applyBorder="1"/>
    <xf numFmtId="49" fontId="12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vertical="top"/>
    </xf>
    <xf numFmtId="2" fontId="12" fillId="2" borderId="1" xfId="0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/>
    </xf>
    <xf numFmtId="0" fontId="16" fillId="2" borderId="1" xfId="2" applyNumberFormat="1" applyFont="1" applyFill="1" applyBorder="1" applyAlignment="1">
      <alignment horizontal="right"/>
    </xf>
    <xf numFmtId="0" fontId="12" fillId="2" borderId="1" xfId="2" applyNumberFormat="1" applyFont="1" applyFill="1" applyBorder="1" applyAlignment="1">
      <alignment horizontal="right"/>
    </xf>
    <xf numFmtId="0" fontId="12" fillId="2" borderId="1" xfId="2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1" fontId="22" fillId="2" borderId="1" xfId="2" applyNumberFormat="1" applyFont="1" applyFill="1" applyBorder="1"/>
    <xf numFmtId="1" fontId="12" fillId="2" borderId="1" xfId="2" applyNumberFormat="1" applyFont="1" applyFill="1" applyBorder="1"/>
    <xf numFmtId="1" fontId="22" fillId="2" borderId="1" xfId="2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2" fontId="24" fillId="2" borderId="1" xfId="0" applyNumberFormat="1" applyFont="1" applyFill="1" applyBorder="1"/>
    <xf numFmtId="0" fontId="25" fillId="2" borderId="1" xfId="0" applyFont="1" applyFill="1" applyBorder="1"/>
    <xf numFmtId="1" fontId="24" fillId="2" borderId="1" xfId="0" applyNumberFormat="1" applyFont="1" applyFill="1" applyBorder="1" applyAlignment="1"/>
    <xf numFmtId="2" fontId="26" fillId="2" borderId="1" xfId="0" applyNumberFormat="1" applyFont="1" applyFill="1" applyBorder="1" applyAlignment="1"/>
    <xf numFmtId="0" fontId="27" fillId="2" borderId="1" xfId="0" applyFont="1" applyFill="1" applyBorder="1"/>
    <xf numFmtId="2" fontId="12" fillId="2" borderId="1" xfId="0" applyNumberFormat="1" applyFont="1" applyFill="1" applyBorder="1" applyAlignment="1">
      <alignment horizontal="left"/>
    </xf>
    <xf numFmtId="0" fontId="21" fillId="2" borderId="1" xfId="0" applyFont="1" applyFill="1" applyBorder="1"/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/>
    </xf>
    <xf numFmtId="0" fontId="0" fillId="2" borderId="0" xfId="0" applyFill="1"/>
    <xf numFmtId="164" fontId="12" fillId="2" borderId="1" xfId="1" applyFont="1" applyFill="1" applyBorder="1" applyAlignment="1">
      <alignment horizontal="left"/>
    </xf>
    <xf numFmtId="0" fontId="30" fillId="2" borderId="0" xfId="0" applyFont="1" applyFill="1"/>
    <xf numFmtId="0" fontId="31" fillId="2" borderId="0" xfId="0" applyFont="1" applyFill="1"/>
    <xf numFmtId="0" fontId="33" fillId="2" borderId="1" xfId="0" applyFont="1" applyFill="1" applyBorder="1"/>
    <xf numFmtId="0" fontId="12" fillId="2" borderId="1" xfId="0" applyFont="1" applyFill="1" applyBorder="1" applyProtection="1">
      <protection locked="0"/>
    </xf>
    <xf numFmtId="0" fontId="0" fillId="2" borderId="1" xfId="0" applyFill="1" applyBorder="1"/>
    <xf numFmtId="0" fontId="0" fillId="2" borderId="0" xfId="0" applyFill="1" applyAlignment="1">
      <alignment horizontal="left"/>
    </xf>
    <xf numFmtId="0" fontId="12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12" fillId="2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left"/>
    </xf>
    <xf numFmtId="0" fontId="11" fillId="2" borderId="0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left"/>
    </xf>
    <xf numFmtId="1" fontId="12" fillId="2" borderId="1" xfId="0" applyNumberFormat="1" applyFont="1" applyFill="1" applyBorder="1" applyAlignment="1">
      <alignment horizontal="left"/>
    </xf>
    <xf numFmtId="0" fontId="18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2" fontId="12" fillId="2" borderId="1" xfId="0" applyNumberFormat="1" applyFont="1" applyFill="1" applyBorder="1" applyAlignment="1">
      <alignment horizontal="left" wrapText="1"/>
    </xf>
    <xf numFmtId="0" fontId="12" fillId="2" borderId="1" xfId="0" applyFont="1" applyFill="1" applyBorder="1" applyAlignment="1" applyProtection="1">
      <alignment horizontal="left"/>
      <protection locked="0"/>
    </xf>
    <xf numFmtId="2" fontId="18" fillId="2" borderId="1" xfId="0" applyNumberFormat="1" applyFont="1" applyFill="1" applyBorder="1" applyAlignment="1">
      <alignment horizontal="left"/>
    </xf>
    <xf numFmtId="49" fontId="12" fillId="2" borderId="1" xfId="0" applyNumberFormat="1" applyFont="1" applyFill="1" applyBorder="1" applyAlignment="1">
      <alignment horizontal="left"/>
    </xf>
    <xf numFmtId="2" fontId="12" fillId="2" borderId="1" xfId="0" applyNumberFormat="1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2" fontId="16" fillId="2" borderId="1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2" fillId="2" borderId="1" xfId="2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vertical="center"/>
    </xf>
    <xf numFmtId="16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15" fillId="2" borderId="1" xfId="2" applyNumberFormat="1" applyFont="1" applyFill="1" applyBorder="1"/>
    <xf numFmtId="0" fontId="14" fillId="2" borderId="1" xfId="0" applyNumberFormat="1" applyFont="1" applyFill="1" applyBorder="1"/>
    <xf numFmtId="1" fontId="14" fillId="2" borderId="1" xfId="0" applyNumberFormat="1" applyFont="1" applyFill="1" applyBorder="1"/>
    <xf numFmtId="165" fontId="14" fillId="2" borderId="1" xfId="0" applyNumberFormat="1" applyFont="1" applyFill="1" applyBorder="1"/>
    <xf numFmtId="165" fontId="16" fillId="2" borderId="1" xfId="0" applyNumberFormat="1" applyFont="1" applyFill="1" applyBorder="1"/>
    <xf numFmtId="2" fontId="14" fillId="2" borderId="1" xfId="0" applyNumberFormat="1" applyFont="1" applyFill="1" applyBorder="1" applyAlignment="1">
      <alignment horizontal="center"/>
    </xf>
    <xf numFmtId="1" fontId="17" fillId="2" borderId="1" xfId="0" applyNumberFormat="1" applyFont="1" applyFill="1" applyBorder="1"/>
    <xf numFmtId="0" fontId="16" fillId="2" borderId="1" xfId="2" applyNumberFormat="1" applyFont="1" applyFill="1" applyBorder="1"/>
    <xf numFmtId="0" fontId="16" fillId="2" borderId="1" xfId="0" applyNumberFormat="1" applyFont="1" applyFill="1" applyBorder="1"/>
    <xf numFmtId="1" fontId="16" fillId="2" borderId="1" xfId="0" applyNumberFormat="1" applyFont="1" applyFill="1" applyBorder="1"/>
    <xf numFmtId="49" fontId="14" fillId="2" borderId="1" xfId="0" applyNumberFormat="1" applyFont="1" applyFill="1" applyBorder="1" applyAlignment="1">
      <alignment horizontal="center"/>
    </xf>
    <xf numFmtId="165" fontId="12" fillId="2" borderId="1" xfId="0" applyNumberFormat="1" applyFont="1" applyFill="1" applyBorder="1"/>
    <xf numFmtId="0" fontId="19" fillId="2" borderId="1" xfId="2" applyNumberFormat="1" applyFont="1" applyFill="1" applyBorder="1" applyAlignment="1">
      <alignment horizontal="right"/>
    </xf>
    <xf numFmtId="1" fontId="19" fillId="2" borderId="1" xfId="0" applyNumberFormat="1" applyFont="1" applyFill="1" applyBorder="1"/>
    <xf numFmtId="2" fontId="19" fillId="2" borderId="1" xfId="0" applyNumberFormat="1" applyFont="1" applyFill="1" applyBorder="1"/>
    <xf numFmtId="165" fontId="17" fillId="2" borderId="1" xfId="0" applyNumberFormat="1" applyFont="1" applyFill="1" applyBorder="1"/>
    <xf numFmtId="0" fontId="18" fillId="2" borderId="1" xfId="2" applyNumberFormat="1" applyFont="1" applyFill="1" applyBorder="1"/>
    <xf numFmtId="1" fontId="20" fillId="2" borderId="1" xfId="0" applyNumberFormat="1" applyFont="1" applyFill="1" applyBorder="1"/>
    <xf numFmtId="165" fontId="20" fillId="2" borderId="1" xfId="0" applyNumberFormat="1" applyFont="1" applyFill="1" applyBorder="1"/>
    <xf numFmtId="0" fontId="21" fillId="2" borderId="1" xfId="2" applyNumberFormat="1" applyFont="1" applyFill="1" applyBorder="1" applyAlignment="1">
      <alignment horizontal="right"/>
    </xf>
    <xf numFmtId="0" fontId="12" fillId="2" borderId="1" xfId="2" applyNumberFormat="1" applyFont="1" applyFill="1" applyBorder="1" applyAlignment="1">
      <alignment horizontal="right" vertical="top"/>
    </xf>
    <xf numFmtId="0" fontId="15" fillId="2" borderId="1" xfId="2" applyNumberFormat="1" applyFont="1" applyFill="1" applyBorder="1" applyAlignment="1">
      <alignment vertical="top"/>
    </xf>
    <xf numFmtId="0" fontId="12" fillId="2" borderId="1" xfId="2" applyNumberFormat="1" applyFont="1" applyFill="1" applyBorder="1" applyAlignment="1">
      <alignment vertical="top"/>
    </xf>
    <xf numFmtId="2" fontId="14" fillId="2" borderId="1" xfId="0" applyNumberFormat="1" applyFont="1" applyFill="1" applyBorder="1" applyAlignment="1">
      <alignment vertical="top"/>
    </xf>
    <xf numFmtId="0" fontId="14" fillId="2" borderId="1" xfId="0" applyNumberFormat="1" applyFont="1" applyFill="1" applyBorder="1" applyAlignment="1">
      <alignment vertical="top"/>
    </xf>
    <xf numFmtId="1" fontId="14" fillId="2" borderId="1" xfId="0" applyNumberFormat="1" applyFont="1" applyFill="1" applyBorder="1" applyAlignment="1">
      <alignment vertical="top"/>
    </xf>
    <xf numFmtId="165" fontId="14" fillId="2" borderId="1" xfId="0" applyNumberFormat="1" applyFont="1" applyFill="1" applyBorder="1" applyAlignment="1">
      <alignment vertical="top"/>
    </xf>
    <xf numFmtId="2" fontId="16" fillId="2" borderId="1" xfId="0" applyNumberFormat="1" applyFont="1" applyFill="1" applyBorder="1" applyAlignment="1">
      <alignment vertical="top"/>
    </xf>
    <xf numFmtId="0" fontId="16" fillId="2" borderId="1" xfId="0" applyFont="1" applyFill="1" applyBorder="1" applyAlignment="1">
      <alignment vertical="top"/>
    </xf>
    <xf numFmtId="0" fontId="21" fillId="2" borderId="1" xfId="0" applyFont="1" applyFill="1" applyBorder="1" applyAlignment="1"/>
    <xf numFmtId="1" fontId="16" fillId="2" borderId="1" xfId="2" applyNumberFormat="1" applyFont="1" applyFill="1" applyBorder="1"/>
    <xf numFmtId="0" fontId="0" fillId="2" borderId="1" xfId="0" applyFill="1" applyBorder="1" applyAlignment="1">
      <alignment horizontal="center" vertical="center"/>
    </xf>
    <xf numFmtId="1" fontId="15" fillId="2" borderId="1" xfId="0" applyNumberFormat="1" applyFont="1" applyFill="1" applyBorder="1"/>
    <xf numFmtId="2" fontId="12" fillId="2" borderId="1" xfId="0" applyNumberFormat="1" applyFont="1" applyFill="1" applyBorder="1" applyAlignment="1">
      <alignment horizontal="right"/>
    </xf>
    <xf numFmtId="0" fontId="15" fillId="2" borderId="1" xfId="0" applyNumberFormat="1" applyFont="1" applyFill="1" applyBorder="1"/>
    <xf numFmtId="165" fontId="15" fillId="2" borderId="1" xfId="0" applyNumberFormat="1" applyFont="1" applyFill="1" applyBorder="1"/>
    <xf numFmtId="2" fontId="15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vertical="center"/>
    </xf>
    <xf numFmtId="2" fontId="12" fillId="2" borderId="1" xfId="0" applyNumberFormat="1" applyFont="1" applyFill="1" applyBorder="1" applyAlignment="1">
      <alignment vertical="center"/>
    </xf>
    <xf numFmtId="2" fontId="21" fillId="2" borderId="1" xfId="0" applyNumberFormat="1" applyFont="1" applyFill="1" applyBorder="1" applyAlignment="1">
      <alignment vertical="center"/>
    </xf>
    <xf numFmtId="165" fontId="21" fillId="2" borderId="1" xfId="0" applyNumberFormat="1" applyFont="1" applyFill="1" applyBorder="1" applyAlignment="1">
      <alignment vertical="center"/>
    </xf>
    <xf numFmtId="1" fontId="12" fillId="2" borderId="1" xfId="0" applyNumberFormat="1" applyFont="1" applyFill="1" applyBorder="1" applyAlignment="1">
      <alignment vertical="center"/>
    </xf>
    <xf numFmtId="0" fontId="32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166" fontId="21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/>
    <xf numFmtId="0" fontId="2" fillId="2" borderId="6" xfId="0" applyFont="1" applyFill="1" applyBorder="1" applyAlignment="1"/>
    <xf numFmtId="0" fontId="4" fillId="2" borderId="3" xfId="0" applyFont="1" applyFill="1" applyBorder="1" applyAlignment="1"/>
    <xf numFmtId="0" fontId="2" fillId="2" borderId="11" xfId="0" applyFont="1" applyFill="1" applyBorder="1" applyAlignment="1"/>
    <xf numFmtId="0" fontId="2" fillId="2" borderId="12" xfId="0" applyFont="1" applyFill="1" applyBorder="1" applyAlignment="1"/>
    <xf numFmtId="1" fontId="21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6" fontId="6" fillId="2" borderId="0" xfId="0" applyNumberFormat="1" applyFont="1" applyFill="1" applyBorder="1" applyAlignment="1">
      <alignment horizontal="left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1" fontId="4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 wrapText="1"/>
    </xf>
    <xf numFmtId="16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" fontId="6" fillId="2" borderId="1" xfId="0" applyNumberFormat="1" applyFont="1" applyFill="1" applyBorder="1" applyAlignment="1">
      <alignment horizontal="center" textRotation="90" wrapText="1"/>
    </xf>
    <xf numFmtId="16" fontId="4" fillId="2" borderId="1" xfId="0" applyNumberFormat="1" applyFont="1" applyFill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119"/>
  <sheetViews>
    <sheetView tabSelected="1" view="pageBreakPreview" topLeftCell="A69" zoomScale="52" zoomScaleNormal="52" zoomScaleSheetLayoutView="52" workbookViewId="0">
      <selection activeCell="D92" sqref="D92"/>
    </sheetView>
  </sheetViews>
  <sheetFormatPr defaultRowHeight="15" x14ac:dyDescent="0.25"/>
  <cols>
    <col min="1" max="1" width="7.7109375" style="95" customWidth="1"/>
    <col min="2" max="2" width="45.5703125" style="76" customWidth="1"/>
    <col min="3" max="3" width="17.5703125" style="83" customWidth="1"/>
    <col min="4" max="4" width="15.7109375" style="83" customWidth="1"/>
    <col min="5" max="5" width="12.42578125" style="76" customWidth="1"/>
    <col min="6" max="6" width="16" style="83" customWidth="1"/>
    <col min="7" max="7" width="10.7109375" style="76" customWidth="1"/>
    <col min="8" max="8" width="12.7109375" style="90" customWidth="1"/>
    <col min="9" max="9" width="17.7109375" style="76" customWidth="1"/>
    <col min="10" max="10" width="16.7109375" style="76" customWidth="1"/>
    <col min="11" max="13" width="9.140625" style="76"/>
    <col min="14" max="14" width="12" style="76" customWidth="1"/>
    <col min="15" max="15" width="18.7109375" style="76" customWidth="1"/>
    <col min="16" max="16" width="9.140625" style="76"/>
    <col min="17" max="17" width="15.42578125" style="76" customWidth="1"/>
    <col min="18" max="18" width="9.140625" style="76"/>
    <col min="19" max="19" width="13.140625" style="76" customWidth="1"/>
    <col min="20" max="20" width="9.140625" style="76"/>
    <col min="21" max="21" width="17" style="76" customWidth="1"/>
    <col min="22" max="22" width="9.140625" style="76"/>
    <col min="23" max="23" width="15.28515625" style="76" customWidth="1"/>
    <col min="24" max="24" width="9.140625" style="76"/>
    <col min="25" max="25" width="17.28515625" style="76" customWidth="1"/>
    <col min="26" max="26" width="9.140625" style="76"/>
    <col min="27" max="27" width="18.85546875" style="76" customWidth="1"/>
    <col min="28" max="30" width="9.140625" style="76"/>
    <col min="31" max="31" width="18.7109375" style="76" customWidth="1"/>
    <col min="32" max="32" width="7.42578125" style="76" customWidth="1"/>
    <col min="33" max="34" width="9.140625" style="76"/>
    <col min="35" max="35" width="19.85546875" style="76" customWidth="1"/>
    <col min="36" max="37" width="9.140625" style="76"/>
    <col min="38" max="38" width="11.28515625" style="76" customWidth="1"/>
    <col min="39" max="39" width="11" style="76" customWidth="1"/>
    <col min="40" max="40" width="19" style="76" customWidth="1"/>
    <col min="41" max="41" width="24.5703125" style="76" customWidth="1"/>
    <col min="42" max="42" width="28.140625" style="76" customWidth="1"/>
    <col min="43" max="16384" width="9.140625" style="76"/>
  </cols>
  <sheetData>
    <row r="1" spans="1:42" x14ac:dyDescent="0.25">
      <c r="A1" s="91"/>
      <c r="B1" s="2"/>
      <c r="C1" s="1"/>
      <c r="D1" s="1"/>
      <c r="E1" s="2"/>
      <c r="F1" s="1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F1" s="4"/>
      <c r="AG1" s="2"/>
      <c r="AH1" s="2"/>
      <c r="AI1" s="2"/>
      <c r="AJ1" s="5"/>
      <c r="AK1" s="5"/>
      <c r="AL1" s="5"/>
      <c r="AM1" s="2"/>
      <c r="AN1" s="2"/>
      <c r="AO1" s="6"/>
      <c r="AP1" s="2"/>
    </row>
    <row r="2" spans="1:42" x14ac:dyDescent="0.25">
      <c r="A2" s="91"/>
      <c r="B2" s="7" t="s">
        <v>0</v>
      </c>
      <c r="C2" s="87"/>
      <c r="D2" s="87"/>
      <c r="E2" s="2"/>
      <c r="F2" s="1"/>
      <c r="G2" s="2"/>
      <c r="H2" s="3"/>
      <c r="I2" s="2"/>
      <c r="J2" s="2"/>
      <c r="K2" s="2"/>
      <c r="L2" s="2"/>
      <c r="M2" s="2"/>
      <c r="N2" s="2"/>
      <c r="O2" s="2"/>
      <c r="P2" s="2"/>
      <c r="Q2" s="8"/>
      <c r="R2" s="182" t="s">
        <v>1</v>
      </c>
      <c r="S2" s="182"/>
      <c r="T2" s="182"/>
      <c r="U2" s="182"/>
      <c r="V2" s="182"/>
      <c r="W2" s="180" t="s">
        <v>2</v>
      </c>
      <c r="X2" s="181"/>
      <c r="Y2" s="9" t="s">
        <v>3</v>
      </c>
      <c r="Z2" s="10" t="s">
        <v>4</v>
      </c>
      <c r="AA2" s="180" t="s">
        <v>5</v>
      </c>
      <c r="AB2" s="181"/>
      <c r="AC2" s="2"/>
      <c r="AD2" s="2"/>
      <c r="AE2" s="3"/>
      <c r="AF2" s="4"/>
      <c r="AG2" s="2"/>
      <c r="AH2" s="2"/>
      <c r="AI2" s="2"/>
      <c r="AJ2" s="5"/>
      <c r="AK2" s="5"/>
      <c r="AL2" s="5"/>
      <c r="AM2" s="2"/>
      <c r="AN2" s="2"/>
      <c r="AO2" s="6"/>
      <c r="AP2" s="2"/>
    </row>
    <row r="3" spans="1:42" x14ac:dyDescent="0.25">
      <c r="A3" s="91"/>
      <c r="B3" s="2"/>
      <c r="C3" s="1"/>
      <c r="D3" s="1"/>
      <c r="E3" s="2"/>
      <c r="F3" s="1"/>
      <c r="G3" s="2"/>
      <c r="H3" s="3"/>
      <c r="I3" s="2"/>
      <c r="J3" s="2"/>
      <c r="K3" s="2"/>
      <c r="L3" s="2"/>
      <c r="M3" s="2"/>
      <c r="N3" s="2"/>
      <c r="O3" s="2"/>
      <c r="P3" s="2"/>
      <c r="Q3" s="11"/>
      <c r="R3" s="12"/>
      <c r="S3" s="13" t="s">
        <v>6</v>
      </c>
      <c r="T3" s="14"/>
      <c r="U3" s="14"/>
      <c r="V3" s="15"/>
      <c r="W3" s="168">
        <v>11</v>
      </c>
      <c r="X3" s="169"/>
      <c r="Y3" s="12">
        <v>10</v>
      </c>
      <c r="Z3" s="12">
        <v>2</v>
      </c>
      <c r="AA3" s="178">
        <v>23</v>
      </c>
      <c r="AB3" s="179"/>
      <c r="AC3" s="2"/>
      <c r="AD3" s="2"/>
      <c r="AE3" s="3"/>
      <c r="AF3" s="4"/>
      <c r="AG3" s="2"/>
      <c r="AH3" s="2"/>
      <c r="AI3" s="2"/>
      <c r="AJ3" s="5"/>
      <c r="AK3" s="5"/>
      <c r="AL3" s="5"/>
      <c r="AM3" s="2"/>
      <c r="AN3" s="2"/>
      <c r="AO3" s="6"/>
      <c r="AP3" s="2"/>
    </row>
    <row r="4" spans="1:42" x14ac:dyDescent="0.25">
      <c r="A4" s="91"/>
      <c r="B4" s="7" t="s">
        <v>7</v>
      </c>
      <c r="C4" s="96"/>
      <c r="D4" s="96"/>
      <c r="E4" s="17"/>
      <c r="F4" s="96"/>
      <c r="G4" s="7"/>
      <c r="H4" s="3"/>
      <c r="I4" s="7"/>
      <c r="J4" s="7"/>
      <c r="K4" s="2"/>
      <c r="L4" s="2"/>
      <c r="M4" s="2"/>
      <c r="N4" s="2"/>
      <c r="O4" s="2"/>
      <c r="P4" s="2"/>
      <c r="Q4" s="6"/>
      <c r="R4" s="12"/>
      <c r="S4" s="13" t="s">
        <v>8</v>
      </c>
      <c r="T4" s="14"/>
      <c r="U4" s="14"/>
      <c r="V4" s="15"/>
      <c r="W4" s="170"/>
      <c r="X4" s="171">
        <v>11</v>
      </c>
      <c r="Y4" s="12">
        <v>10</v>
      </c>
      <c r="Z4" s="12">
        <v>2</v>
      </c>
      <c r="AA4" s="178">
        <v>23</v>
      </c>
      <c r="AB4" s="179"/>
      <c r="AC4" s="2"/>
      <c r="AD4" s="2"/>
      <c r="AE4" s="3"/>
      <c r="AF4" s="4"/>
      <c r="AG4" s="2"/>
      <c r="AH4" s="2"/>
      <c r="AI4" s="2"/>
      <c r="AJ4" s="5"/>
      <c r="AK4" s="5"/>
      <c r="AL4" s="5"/>
      <c r="AM4" s="2"/>
      <c r="AN4" s="2"/>
      <c r="AO4" s="6"/>
      <c r="AP4" s="2"/>
    </row>
    <row r="5" spans="1:42" x14ac:dyDescent="0.25">
      <c r="A5" s="91"/>
      <c r="B5" s="2"/>
      <c r="C5" s="1"/>
      <c r="D5" s="1"/>
      <c r="E5" s="2"/>
      <c r="F5" s="1"/>
      <c r="G5" s="2"/>
      <c r="H5" s="3"/>
      <c r="I5" s="2"/>
      <c r="J5" s="2"/>
      <c r="K5" s="2"/>
      <c r="L5" s="2"/>
      <c r="M5" s="2"/>
      <c r="N5" s="2"/>
      <c r="O5" s="2"/>
      <c r="P5" s="2"/>
      <c r="Q5" s="6"/>
      <c r="R5" s="12"/>
      <c r="S5" s="13" t="s">
        <v>9</v>
      </c>
      <c r="T5" s="14"/>
      <c r="U5" s="14"/>
      <c r="V5" s="15"/>
      <c r="W5" s="172">
        <v>224</v>
      </c>
      <c r="X5" s="173"/>
      <c r="Y5" s="12">
        <v>201</v>
      </c>
      <c r="Z5" s="12">
        <v>21</v>
      </c>
      <c r="AA5" s="178">
        <f>W5+Y5+Z5</f>
        <v>446</v>
      </c>
      <c r="AB5" s="179"/>
      <c r="AC5" s="2"/>
      <c r="AD5" s="2"/>
      <c r="AE5" s="3"/>
      <c r="AF5" s="4"/>
      <c r="AG5" s="2"/>
      <c r="AH5" s="2"/>
      <c r="AI5" s="2"/>
      <c r="AJ5" s="5"/>
      <c r="AK5" s="5"/>
      <c r="AL5" s="5"/>
      <c r="AM5" s="2"/>
      <c r="AN5" s="2"/>
      <c r="AO5" s="6"/>
      <c r="AP5" s="2"/>
    </row>
    <row r="6" spans="1:42" x14ac:dyDescent="0.25">
      <c r="A6" s="91"/>
      <c r="B6" s="2"/>
      <c r="C6" s="1"/>
      <c r="D6" s="1"/>
      <c r="E6" s="2"/>
      <c r="F6" s="1"/>
      <c r="G6" s="2"/>
      <c r="H6" s="3"/>
      <c r="I6" s="2"/>
      <c r="J6" s="2"/>
      <c r="K6" s="2"/>
      <c r="L6" s="2"/>
      <c r="M6" s="2"/>
      <c r="N6" s="2"/>
      <c r="O6" s="2"/>
      <c r="P6" s="2"/>
      <c r="Q6" s="6"/>
      <c r="R6" s="12"/>
      <c r="S6" s="13" t="s">
        <v>10</v>
      </c>
      <c r="T6" s="14"/>
      <c r="U6" s="14"/>
      <c r="V6" s="15"/>
      <c r="W6" s="172">
        <v>220</v>
      </c>
      <c r="X6" s="173"/>
      <c r="Y6" s="18">
        <v>310</v>
      </c>
      <c r="Z6" s="19">
        <v>68</v>
      </c>
      <c r="AA6" s="178">
        <f>W6+Y6+Z6</f>
        <v>598</v>
      </c>
      <c r="AB6" s="179"/>
      <c r="AC6" s="2"/>
      <c r="AD6" s="2"/>
      <c r="AE6" s="3"/>
      <c r="AF6" s="4"/>
      <c r="AG6" s="2"/>
      <c r="AH6" s="2"/>
      <c r="AI6" s="2"/>
      <c r="AJ6" s="5"/>
      <c r="AK6" s="5"/>
      <c r="AL6" s="5"/>
      <c r="AM6" s="2"/>
      <c r="AN6" s="2"/>
      <c r="AO6" s="6"/>
      <c r="AP6" s="2"/>
    </row>
    <row r="7" spans="1:42" x14ac:dyDescent="0.25">
      <c r="A7" s="91"/>
      <c r="B7" s="2"/>
      <c r="C7" s="1"/>
      <c r="D7" s="1"/>
      <c r="E7" s="2"/>
      <c r="F7" s="1"/>
      <c r="G7" s="21" t="s">
        <v>11</v>
      </c>
      <c r="H7" s="86"/>
      <c r="I7" s="21"/>
      <c r="J7" s="21"/>
      <c r="K7" s="21"/>
      <c r="L7" s="21"/>
      <c r="M7" s="20"/>
      <c r="N7" s="2"/>
      <c r="O7" s="2"/>
      <c r="P7" s="2"/>
      <c r="Q7" s="6"/>
      <c r="R7" s="12"/>
      <c r="S7" s="22" t="s">
        <v>12</v>
      </c>
      <c r="T7" s="23"/>
      <c r="U7" s="23"/>
      <c r="V7" s="24"/>
      <c r="W7" s="168"/>
      <c r="X7" s="174"/>
      <c r="Y7" s="25"/>
      <c r="Z7" s="25"/>
      <c r="AA7" s="180"/>
      <c r="AB7" s="181"/>
      <c r="AC7" s="2"/>
      <c r="AD7" s="2"/>
      <c r="AE7" s="3"/>
      <c r="AF7" s="4"/>
      <c r="AG7" s="2"/>
      <c r="AH7" s="2"/>
      <c r="AI7" s="2"/>
      <c r="AJ7" s="5"/>
      <c r="AK7" s="5"/>
      <c r="AL7" s="5"/>
      <c r="AM7" s="2"/>
      <c r="AN7" s="2"/>
      <c r="AO7" s="6"/>
      <c r="AP7" s="2"/>
    </row>
    <row r="8" spans="1:42" x14ac:dyDescent="0.25">
      <c r="A8" s="91"/>
      <c r="B8" s="2"/>
      <c r="C8" s="1"/>
      <c r="D8" s="1"/>
      <c r="E8" s="2"/>
      <c r="F8" s="1"/>
      <c r="G8" s="2"/>
      <c r="H8" s="3"/>
      <c r="I8" s="2"/>
      <c r="J8" s="2"/>
      <c r="K8" s="2"/>
      <c r="L8" s="2"/>
      <c r="M8" s="2"/>
      <c r="N8" s="2"/>
      <c r="O8" s="2"/>
      <c r="P8" s="2"/>
      <c r="Q8" s="6"/>
      <c r="R8" s="12"/>
      <c r="S8" s="13" t="s">
        <v>13</v>
      </c>
      <c r="T8" s="14"/>
      <c r="U8" s="14"/>
      <c r="V8" s="15"/>
      <c r="W8" s="175">
        <v>220</v>
      </c>
      <c r="X8" s="176"/>
      <c r="Y8" s="12">
        <v>310</v>
      </c>
      <c r="Z8" s="27">
        <v>68</v>
      </c>
      <c r="AA8" s="178">
        <v>598</v>
      </c>
      <c r="AB8" s="179"/>
      <c r="AC8" s="2"/>
      <c r="AD8" s="2"/>
      <c r="AE8" s="3"/>
      <c r="AF8" s="4"/>
      <c r="AG8" s="2"/>
      <c r="AH8" s="2"/>
      <c r="AI8" s="2"/>
      <c r="AJ8" s="5"/>
      <c r="AK8" s="5"/>
      <c r="AL8" s="5"/>
      <c r="AM8" s="2"/>
      <c r="AN8" s="2"/>
      <c r="AO8" s="6"/>
      <c r="AP8" s="2"/>
    </row>
    <row r="9" spans="1:42" x14ac:dyDescent="0.25">
      <c r="A9" s="91"/>
      <c r="B9" s="2"/>
      <c r="C9" s="183" t="s">
        <v>14</v>
      </c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4"/>
      <c r="R9" s="12"/>
      <c r="S9" s="28" t="s">
        <v>15</v>
      </c>
      <c r="T9" s="29"/>
      <c r="U9" s="29"/>
      <c r="V9" s="18"/>
      <c r="W9" s="168"/>
      <c r="X9" s="169"/>
      <c r="Y9" s="15"/>
      <c r="Z9" s="15"/>
      <c r="AA9" s="178"/>
      <c r="AB9" s="179"/>
      <c r="AC9" s="2"/>
      <c r="AD9" s="2"/>
      <c r="AE9" s="3"/>
      <c r="AF9" s="4"/>
      <c r="AG9" s="2"/>
      <c r="AH9" s="2"/>
      <c r="AI9" s="2"/>
      <c r="AJ9" s="5"/>
      <c r="AK9" s="5"/>
      <c r="AL9" s="5"/>
      <c r="AM9" s="2"/>
      <c r="AN9" s="2"/>
      <c r="AO9" s="6"/>
      <c r="AP9" s="2"/>
    </row>
    <row r="10" spans="1:42" x14ac:dyDescent="0.25">
      <c r="A10" s="91"/>
      <c r="B10" s="2"/>
      <c r="C10" s="1"/>
      <c r="D10" s="1"/>
      <c r="E10" s="7"/>
      <c r="F10" s="87"/>
      <c r="G10" s="7"/>
      <c r="H10" s="86"/>
      <c r="I10" s="30" t="s">
        <v>175</v>
      </c>
      <c r="J10" s="7"/>
      <c r="K10" s="7"/>
      <c r="L10" s="7"/>
      <c r="M10" s="2"/>
      <c r="N10" s="2"/>
      <c r="O10" s="2"/>
      <c r="P10" s="2"/>
      <c r="Q10" s="6"/>
      <c r="R10" s="16"/>
      <c r="S10" s="13" t="s">
        <v>16</v>
      </c>
      <c r="T10" s="14"/>
      <c r="U10" s="14"/>
      <c r="V10" s="15"/>
      <c r="W10" s="175"/>
      <c r="X10" s="176">
        <v>0</v>
      </c>
      <c r="Y10" s="19">
        <v>0</v>
      </c>
      <c r="Z10" s="19">
        <v>0</v>
      </c>
      <c r="AA10" s="178">
        <v>0</v>
      </c>
      <c r="AB10" s="179"/>
      <c r="AC10" s="2"/>
      <c r="AD10" s="2"/>
      <c r="AE10" s="3"/>
      <c r="AF10" s="4"/>
      <c r="AG10" s="2"/>
      <c r="AH10" s="2"/>
      <c r="AI10" s="2"/>
      <c r="AJ10" s="5"/>
      <c r="AK10" s="5"/>
      <c r="AL10" s="5"/>
      <c r="AM10" s="2"/>
      <c r="AN10" s="2"/>
      <c r="AO10" s="6"/>
      <c r="AP10" s="2"/>
    </row>
    <row r="11" spans="1:42" x14ac:dyDescent="0.25">
      <c r="A11" s="91"/>
      <c r="B11" s="2"/>
      <c r="C11" s="1"/>
      <c r="D11" s="1"/>
      <c r="E11" s="7" t="s">
        <v>17</v>
      </c>
      <c r="F11" s="185" t="s">
        <v>18</v>
      </c>
      <c r="G11" s="185"/>
      <c r="H11" s="185"/>
      <c r="I11" s="185"/>
      <c r="J11" s="185"/>
      <c r="K11" s="185"/>
      <c r="L11" s="185"/>
      <c r="M11" s="185"/>
      <c r="N11" s="185"/>
      <c r="O11" s="2"/>
      <c r="P11" s="2"/>
      <c r="Q11" s="6"/>
      <c r="R11" s="16"/>
      <c r="S11" s="31" t="s">
        <v>19</v>
      </c>
      <c r="T11" s="6"/>
      <c r="U11" s="6"/>
      <c r="V11" s="26"/>
      <c r="W11" s="168"/>
      <c r="X11" s="169"/>
      <c r="Y11" s="12"/>
      <c r="Z11" s="12"/>
      <c r="AA11" s="178"/>
      <c r="AB11" s="179"/>
      <c r="AC11" s="2"/>
      <c r="AD11" s="2"/>
      <c r="AE11" s="3"/>
      <c r="AF11" s="4"/>
      <c r="AG11" s="2"/>
      <c r="AH11" s="2"/>
      <c r="AI11" s="2"/>
      <c r="AJ11" s="5"/>
      <c r="AK11" s="5"/>
      <c r="AL11" s="5"/>
      <c r="AM11" s="2"/>
      <c r="AN11" s="2"/>
      <c r="AO11" s="6"/>
      <c r="AP11" s="2"/>
    </row>
    <row r="12" spans="1:42" x14ac:dyDescent="0.25">
      <c r="A12" s="91"/>
      <c r="B12" s="2"/>
      <c r="C12" s="1"/>
      <c r="D12" s="1"/>
      <c r="E12" s="7"/>
      <c r="F12" s="87"/>
      <c r="G12" s="7"/>
      <c r="H12" s="86"/>
      <c r="I12" s="7"/>
      <c r="J12" s="7"/>
      <c r="K12" s="7"/>
      <c r="L12" s="7"/>
      <c r="M12" s="2"/>
      <c r="N12" s="2"/>
      <c r="O12" s="2"/>
      <c r="P12" s="2"/>
      <c r="Q12" s="6"/>
      <c r="R12" s="16"/>
      <c r="S12" s="13" t="s">
        <v>20</v>
      </c>
      <c r="T12" s="14"/>
      <c r="U12" s="14"/>
      <c r="V12" s="15"/>
      <c r="W12" s="32"/>
      <c r="X12" s="24"/>
      <c r="Y12" s="27"/>
      <c r="Z12" s="27"/>
      <c r="AA12" s="178"/>
      <c r="AB12" s="179"/>
      <c r="AC12" s="2"/>
      <c r="AD12" s="2"/>
      <c r="AE12" s="3"/>
      <c r="AF12" s="4"/>
      <c r="AG12" s="2"/>
      <c r="AH12" s="2"/>
      <c r="AI12" s="2"/>
      <c r="AJ12" s="5"/>
      <c r="AK12" s="5"/>
      <c r="AL12" s="5"/>
      <c r="AM12" s="2"/>
      <c r="AN12" s="2"/>
      <c r="AO12" s="6"/>
      <c r="AP12" s="2"/>
    </row>
    <row r="13" spans="1:42" x14ac:dyDescent="0.25">
      <c r="A13" s="91"/>
      <c r="B13" s="75"/>
      <c r="C13" s="1"/>
      <c r="D13" s="1"/>
      <c r="E13" s="2"/>
      <c r="F13" s="1"/>
      <c r="G13" s="2"/>
      <c r="H13" s="3"/>
      <c r="I13" s="2"/>
      <c r="J13" s="2"/>
      <c r="K13" s="2"/>
      <c r="L13" s="2"/>
      <c r="M13" s="2"/>
      <c r="N13" s="2"/>
      <c r="O13" s="2"/>
      <c r="P13" s="2"/>
      <c r="Q13" s="6"/>
      <c r="R13" s="12"/>
      <c r="S13" s="22" t="s">
        <v>21</v>
      </c>
      <c r="T13" s="23"/>
      <c r="U13" s="23"/>
      <c r="V13" s="24"/>
      <c r="W13" s="16"/>
      <c r="X13" s="15"/>
      <c r="Y13" s="12"/>
      <c r="Z13" s="12"/>
      <c r="AA13" s="186"/>
      <c r="AB13" s="187"/>
      <c r="AC13" s="2"/>
      <c r="AD13" s="2"/>
      <c r="AE13" s="3"/>
      <c r="AF13" s="4"/>
      <c r="AG13" s="2"/>
      <c r="AH13" s="2"/>
      <c r="AI13" s="2"/>
      <c r="AJ13" s="5"/>
      <c r="AK13" s="5"/>
      <c r="AL13" s="5"/>
      <c r="AM13" s="2"/>
      <c r="AN13" s="2"/>
      <c r="AO13" s="6"/>
      <c r="AP13" s="2"/>
    </row>
    <row r="14" spans="1:42" x14ac:dyDescent="0.25">
      <c r="A14" s="91"/>
      <c r="B14" s="2"/>
      <c r="C14" s="1"/>
      <c r="D14" s="1"/>
      <c r="E14" s="2"/>
      <c r="F14" s="1"/>
      <c r="G14" s="2"/>
      <c r="H14" s="3"/>
      <c r="I14" s="2"/>
      <c r="J14" s="2"/>
      <c r="K14" s="2"/>
      <c r="L14" s="2"/>
      <c r="M14" s="2"/>
      <c r="N14" s="2"/>
      <c r="O14" s="2"/>
      <c r="P14" s="2"/>
      <c r="Q14" s="6"/>
      <c r="R14" s="12"/>
      <c r="S14" s="13" t="s">
        <v>22</v>
      </c>
      <c r="T14" s="14"/>
      <c r="U14" s="14"/>
      <c r="V14" s="15"/>
      <c r="W14" s="16"/>
      <c r="X14" s="15"/>
      <c r="Y14" s="33"/>
      <c r="Z14" s="34"/>
      <c r="AA14" s="178"/>
      <c r="AB14" s="179"/>
      <c r="AC14" s="2"/>
      <c r="AD14" s="2"/>
      <c r="AE14" s="3"/>
      <c r="AF14" s="4"/>
      <c r="AG14" s="2"/>
      <c r="AH14" s="2"/>
      <c r="AI14" s="2"/>
      <c r="AJ14" s="5"/>
      <c r="AK14" s="5"/>
      <c r="AL14" s="5"/>
      <c r="AM14" s="2"/>
      <c r="AN14" s="2"/>
      <c r="AO14" s="6"/>
      <c r="AP14" s="2"/>
    </row>
    <row r="15" spans="1:42" x14ac:dyDescent="0.25">
      <c r="A15" s="91"/>
      <c r="B15" s="7" t="s">
        <v>23</v>
      </c>
      <c r="C15" s="87"/>
      <c r="D15" s="87"/>
      <c r="E15" s="7"/>
      <c r="F15" s="87"/>
      <c r="G15" s="2"/>
      <c r="H15" s="109"/>
      <c r="I15" s="2"/>
      <c r="J15" s="2"/>
      <c r="K15" s="2"/>
      <c r="L15" s="2"/>
      <c r="M15" s="2"/>
      <c r="N15" s="2"/>
      <c r="O15" s="2"/>
      <c r="P15" s="2"/>
      <c r="Q15" s="6"/>
      <c r="R15" s="12"/>
      <c r="S15" s="13" t="s">
        <v>24</v>
      </c>
      <c r="T15" s="14"/>
      <c r="U15" s="14"/>
      <c r="V15" s="15"/>
      <c r="W15" s="16"/>
      <c r="X15" s="15"/>
      <c r="Y15" s="12"/>
      <c r="Z15" s="12"/>
      <c r="AA15" s="178"/>
      <c r="AB15" s="179"/>
      <c r="AC15" s="2"/>
      <c r="AD15" s="2"/>
      <c r="AE15" s="3"/>
      <c r="AF15" s="4"/>
      <c r="AG15" s="2"/>
      <c r="AH15" s="2"/>
      <c r="AI15" s="2"/>
      <c r="AJ15" s="5"/>
      <c r="AK15" s="5"/>
      <c r="AL15" s="5"/>
      <c r="AM15" s="2"/>
      <c r="AN15" s="2"/>
      <c r="AO15" s="6"/>
      <c r="AP15" s="188"/>
    </row>
    <row r="16" spans="1:42" x14ac:dyDescent="0.25">
      <c r="A16" s="91"/>
      <c r="B16" s="2"/>
      <c r="C16" s="1"/>
      <c r="D16" s="103"/>
      <c r="E16" s="8"/>
      <c r="F16" s="87"/>
      <c r="G16" s="2"/>
      <c r="H16" s="110"/>
      <c r="I16" s="35"/>
      <c r="J16" s="35"/>
      <c r="K16" s="35"/>
      <c r="L16" s="35"/>
      <c r="M16" s="35"/>
      <c r="N16" s="35"/>
      <c r="O16" s="36"/>
      <c r="P16" s="2"/>
      <c r="Q16" s="6"/>
      <c r="R16" s="12"/>
      <c r="S16" s="13" t="s">
        <v>25</v>
      </c>
      <c r="T16" s="14"/>
      <c r="U16" s="14"/>
      <c r="V16" s="15"/>
      <c r="W16" s="16"/>
      <c r="X16" s="15"/>
      <c r="Y16" s="12"/>
      <c r="Z16" s="12"/>
      <c r="AA16" s="186"/>
      <c r="AB16" s="187"/>
      <c r="AC16" s="2"/>
      <c r="AD16" s="2"/>
      <c r="AE16" s="3"/>
      <c r="AF16" s="4"/>
      <c r="AG16" s="2"/>
      <c r="AH16" s="2"/>
      <c r="AI16" s="2"/>
      <c r="AJ16" s="5"/>
      <c r="AK16" s="5"/>
      <c r="AL16" s="5"/>
      <c r="AM16" s="2"/>
      <c r="AN16" s="2"/>
      <c r="AO16" s="6"/>
      <c r="AP16" s="188"/>
    </row>
    <row r="17" spans="1:42" x14ac:dyDescent="0.25">
      <c r="A17" s="91"/>
      <c r="B17" s="21" t="s">
        <v>26</v>
      </c>
      <c r="C17" s="97"/>
      <c r="D17" s="103"/>
      <c r="E17" s="8"/>
      <c r="F17" s="87"/>
      <c r="G17" s="2"/>
      <c r="H17" s="110"/>
      <c r="I17" s="21"/>
      <c r="J17" s="35"/>
      <c r="K17" s="21" t="s">
        <v>27</v>
      </c>
      <c r="L17" s="21"/>
      <c r="M17" s="21"/>
      <c r="N17" s="2"/>
      <c r="O17" s="36"/>
      <c r="P17" s="2"/>
      <c r="Q17" s="6"/>
      <c r="R17" s="12"/>
      <c r="S17" s="13" t="s">
        <v>28</v>
      </c>
      <c r="T17" s="14"/>
      <c r="U17" s="14"/>
      <c r="V17" s="15"/>
      <c r="W17" s="16"/>
      <c r="X17" s="15"/>
      <c r="Y17" s="12"/>
      <c r="Z17" s="12"/>
      <c r="AA17" s="178"/>
      <c r="AB17" s="179"/>
      <c r="AC17" s="2"/>
      <c r="AD17" s="2"/>
      <c r="AE17" s="3"/>
      <c r="AF17" s="4"/>
      <c r="AG17" s="2"/>
      <c r="AH17" s="2"/>
      <c r="AI17" s="2"/>
      <c r="AJ17" s="5"/>
      <c r="AK17" s="5"/>
      <c r="AL17" s="5"/>
      <c r="AM17" s="2"/>
      <c r="AN17" s="2"/>
      <c r="AO17" s="6"/>
      <c r="AP17" s="2"/>
    </row>
    <row r="18" spans="1:42" x14ac:dyDescent="0.25">
      <c r="A18" s="91"/>
      <c r="B18" s="21"/>
      <c r="C18" s="97"/>
      <c r="D18" s="103"/>
      <c r="E18" s="8"/>
      <c r="F18" s="87"/>
      <c r="G18" s="2"/>
      <c r="H18" s="110"/>
      <c r="I18" s="8"/>
      <c r="J18" s="2"/>
      <c r="K18" s="7"/>
      <c r="L18" s="7"/>
      <c r="M18" s="7"/>
      <c r="N18" s="2"/>
      <c r="O18" s="2"/>
      <c r="P18" s="2"/>
      <c r="Q18" s="6"/>
      <c r="R18" s="12"/>
      <c r="S18" s="13" t="s">
        <v>29</v>
      </c>
      <c r="T18" s="14"/>
      <c r="U18" s="14"/>
      <c r="V18" s="15"/>
      <c r="W18" s="16"/>
      <c r="X18" s="15"/>
      <c r="Y18" s="12"/>
      <c r="Z18" s="12"/>
      <c r="AA18" s="178"/>
      <c r="AB18" s="179"/>
      <c r="AC18" s="2"/>
      <c r="AD18" s="2"/>
      <c r="AE18" s="3"/>
      <c r="AF18" s="4"/>
      <c r="AG18" s="2"/>
      <c r="AH18" s="2"/>
      <c r="AI18" s="2"/>
      <c r="AJ18" s="5"/>
      <c r="AK18" s="5"/>
      <c r="AL18" s="5"/>
      <c r="AM18" s="2"/>
      <c r="AN18" s="2"/>
      <c r="AO18" s="6"/>
      <c r="AP18" s="2"/>
    </row>
    <row r="19" spans="1:42" x14ac:dyDescent="0.25">
      <c r="A19" s="91"/>
      <c r="B19" s="21" t="s">
        <v>30</v>
      </c>
      <c r="C19" s="87"/>
      <c r="D19" s="103"/>
      <c r="E19" s="8"/>
      <c r="F19" s="87"/>
      <c r="G19" s="2"/>
      <c r="H19" s="110"/>
      <c r="I19" s="8"/>
      <c r="J19" s="2"/>
      <c r="K19" s="7" t="s">
        <v>31</v>
      </c>
      <c r="L19" s="7"/>
      <c r="M19" s="7"/>
      <c r="N19" s="2"/>
      <c r="O19" s="2"/>
      <c r="P19" s="2"/>
      <c r="Q19" s="6"/>
      <c r="R19" s="12"/>
      <c r="S19" s="13" t="s">
        <v>32</v>
      </c>
      <c r="T19" s="14"/>
      <c r="U19" s="14"/>
      <c r="V19" s="15"/>
      <c r="W19" s="16"/>
      <c r="X19" s="15"/>
      <c r="Y19" s="12"/>
      <c r="Z19" s="12"/>
      <c r="AA19" s="178"/>
      <c r="AB19" s="179"/>
      <c r="AC19" s="2"/>
      <c r="AD19" s="2"/>
      <c r="AE19" s="3"/>
      <c r="AF19" s="4"/>
      <c r="AG19" s="2"/>
      <c r="AH19" s="2"/>
      <c r="AI19" s="2"/>
      <c r="AJ19" s="5"/>
      <c r="AK19" s="5"/>
      <c r="AL19" s="5"/>
      <c r="AM19" s="2"/>
      <c r="AN19" s="2"/>
      <c r="AO19" s="6"/>
      <c r="AP19" s="2"/>
    </row>
    <row r="20" spans="1:42" x14ac:dyDescent="0.25">
      <c r="A20" s="91"/>
      <c r="B20" s="21"/>
      <c r="C20" s="98"/>
      <c r="D20" s="11"/>
      <c r="E20" s="6"/>
      <c r="F20" s="11"/>
      <c r="G20" s="2"/>
      <c r="H20" s="111"/>
      <c r="I20" s="8"/>
      <c r="J20" s="2"/>
      <c r="K20" s="2"/>
      <c r="L20" s="2"/>
      <c r="M20" s="2"/>
      <c r="N20" s="2"/>
      <c r="O20" s="2"/>
      <c r="P20" s="2"/>
      <c r="Q20" s="6"/>
      <c r="R20" s="12"/>
      <c r="S20" s="13" t="s">
        <v>33</v>
      </c>
      <c r="T20" s="14"/>
      <c r="U20" s="14"/>
      <c r="V20" s="15"/>
      <c r="W20" s="16"/>
      <c r="X20" s="15"/>
      <c r="Y20" s="12"/>
      <c r="Z20" s="12"/>
      <c r="AA20" s="178"/>
      <c r="AB20" s="179"/>
      <c r="AC20" s="2"/>
      <c r="AD20" s="2"/>
      <c r="AE20" s="3"/>
      <c r="AF20" s="4"/>
      <c r="AG20" s="2"/>
      <c r="AH20" s="2"/>
      <c r="AI20" s="2"/>
      <c r="AJ20" s="5"/>
      <c r="AK20" s="5"/>
      <c r="AL20" s="5"/>
      <c r="AM20" s="2"/>
      <c r="AN20" s="2"/>
      <c r="AO20" s="6"/>
      <c r="AP20" s="2"/>
    </row>
    <row r="21" spans="1:42" x14ac:dyDescent="0.25">
      <c r="A21" s="91"/>
      <c r="B21" s="21" t="s">
        <v>34</v>
      </c>
      <c r="C21" s="99"/>
      <c r="D21" s="11"/>
      <c r="E21" s="6"/>
      <c r="F21" s="11"/>
      <c r="G21" s="2"/>
      <c r="H21" s="111"/>
      <c r="I21" s="2"/>
      <c r="J21" s="2"/>
      <c r="K21" s="8" t="s">
        <v>35</v>
      </c>
      <c r="L21" s="8"/>
      <c r="M21" s="2"/>
      <c r="N21" s="2"/>
      <c r="O21" s="2"/>
      <c r="P21" s="2"/>
      <c r="Q21" s="6"/>
      <c r="R21" s="12"/>
      <c r="S21" s="13" t="s">
        <v>36</v>
      </c>
      <c r="T21" s="14"/>
      <c r="U21" s="14"/>
      <c r="V21" s="15"/>
      <c r="W21" s="16"/>
      <c r="X21" s="15"/>
      <c r="Y21" s="12"/>
      <c r="Z21" s="12"/>
      <c r="AA21" s="178"/>
      <c r="AB21" s="179"/>
      <c r="AC21" s="2"/>
      <c r="AD21" s="2"/>
      <c r="AE21" s="3"/>
      <c r="AF21" s="4"/>
      <c r="AG21" s="2"/>
      <c r="AH21" s="2"/>
      <c r="AI21" s="2"/>
      <c r="AJ21" s="5"/>
      <c r="AK21" s="5"/>
      <c r="AL21" s="5"/>
      <c r="AM21" s="2"/>
      <c r="AN21" s="2"/>
      <c r="AO21" s="6"/>
      <c r="AP21" s="2"/>
    </row>
    <row r="22" spans="1:42" x14ac:dyDescent="0.25">
      <c r="A22" s="91"/>
      <c r="B22" s="6"/>
      <c r="C22" s="98"/>
      <c r="D22" s="11"/>
      <c r="E22" s="6"/>
      <c r="F22" s="11"/>
      <c r="G22" s="37"/>
      <c r="H22" s="111"/>
      <c r="I22" s="2"/>
      <c r="J22" s="2"/>
      <c r="K22" s="74"/>
      <c r="L22" s="2"/>
      <c r="M22" s="2"/>
      <c r="N22" s="2"/>
      <c r="O22" s="2"/>
      <c r="P22" s="2"/>
      <c r="Q22" s="6"/>
      <c r="R22" s="12"/>
      <c r="S22" s="13" t="s">
        <v>37</v>
      </c>
      <c r="T22" s="14"/>
      <c r="U22" s="14"/>
      <c r="V22" s="15"/>
      <c r="W22" s="16">
        <v>9</v>
      </c>
      <c r="X22" s="15"/>
      <c r="Y22" s="12">
        <v>6</v>
      </c>
      <c r="Z22" s="12">
        <v>15</v>
      </c>
      <c r="AA22" s="178"/>
      <c r="AB22" s="179"/>
      <c r="AC22" s="2"/>
      <c r="AD22" s="2"/>
      <c r="AE22" s="3"/>
      <c r="AF22" s="4"/>
      <c r="AG22" s="2"/>
      <c r="AH22" s="2"/>
      <c r="AI22" s="2"/>
      <c r="AJ22" s="5"/>
      <c r="AK22" s="5"/>
      <c r="AL22" s="5"/>
      <c r="AM22" s="2"/>
      <c r="AN22" s="2"/>
      <c r="AO22" s="6"/>
      <c r="AP22" s="2"/>
    </row>
    <row r="23" spans="1:42" x14ac:dyDescent="0.25">
      <c r="A23" s="91"/>
      <c r="B23" s="6"/>
      <c r="C23" s="1"/>
      <c r="D23" s="11"/>
      <c r="E23" s="6"/>
      <c r="F23" s="1"/>
      <c r="G23" s="2"/>
      <c r="H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3"/>
      <c r="AF23" s="4"/>
      <c r="AG23" s="2"/>
      <c r="AH23" s="2"/>
      <c r="AI23" s="2"/>
      <c r="AJ23" s="2"/>
      <c r="AK23" s="2"/>
      <c r="AL23" s="2"/>
      <c r="AM23" s="2"/>
      <c r="AN23" s="2"/>
      <c r="AO23" s="6"/>
      <c r="AP23" s="2"/>
    </row>
    <row r="24" spans="1:42" x14ac:dyDescent="0.25">
      <c r="A24" s="189" t="s">
        <v>38</v>
      </c>
      <c r="B24" s="190" t="s">
        <v>39</v>
      </c>
      <c r="C24" s="191" t="s">
        <v>40</v>
      </c>
      <c r="D24" s="192" t="s">
        <v>41</v>
      </c>
      <c r="E24" s="193" t="s">
        <v>42</v>
      </c>
      <c r="F24" s="192" t="s">
        <v>43</v>
      </c>
      <c r="G24" s="193" t="s">
        <v>44</v>
      </c>
      <c r="H24" s="193" t="s">
        <v>45</v>
      </c>
      <c r="I24" s="190" t="s">
        <v>46</v>
      </c>
      <c r="J24" s="195" t="s">
        <v>47</v>
      </c>
      <c r="K24" s="190" t="s">
        <v>48</v>
      </c>
      <c r="L24" s="190"/>
      <c r="M24" s="190"/>
      <c r="N24" s="190"/>
      <c r="O24" s="196" t="s">
        <v>49</v>
      </c>
      <c r="P24" s="197" t="s">
        <v>50</v>
      </c>
      <c r="Q24" s="197"/>
      <c r="R24" s="197"/>
      <c r="S24" s="197"/>
      <c r="T24" s="197"/>
      <c r="U24" s="197"/>
      <c r="V24" s="197" t="s">
        <v>51</v>
      </c>
      <c r="W24" s="197"/>
      <c r="X24" s="197"/>
      <c r="Y24" s="197"/>
      <c r="Z24" s="190" t="s">
        <v>52</v>
      </c>
      <c r="AA24" s="190"/>
      <c r="AB24" s="190" t="s">
        <v>53</v>
      </c>
      <c r="AC24" s="198" t="s">
        <v>54</v>
      </c>
      <c r="AD24" s="190" t="s">
        <v>55</v>
      </c>
      <c r="AE24" s="198" t="s">
        <v>56</v>
      </c>
      <c r="AF24" s="194" t="s">
        <v>55</v>
      </c>
      <c r="AG24" s="200" t="s">
        <v>57</v>
      </c>
      <c r="AH24" s="201" t="s">
        <v>55</v>
      </c>
      <c r="AI24" s="198" t="s">
        <v>58</v>
      </c>
      <c r="AJ24" s="198" t="s">
        <v>59</v>
      </c>
      <c r="AK24" s="201" t="s">
        <v>55</v>
      </c>
      <c r="AL24" s="198" t="s">
        <v>60</v>
      </c>
      <c r="AM24" s="198" t="s">
        <v>61</v>
      </c>
      <c r="AN24" s="198" t="s">
        <v>62</v>
      </c>
      <c r="AO24" s="199" t="s">
        <v>63</v>
      </c>
      <c r="AP24" s="199" t="s">
        <v>64</v>
      </c>
    </row>
    <row r="25" spans="1:42" s="118" customFormat="1" ht="99.75" x14ac:dyDescent="0.25">
      <c r="A25" s="189"/>
      <c r="B25" s="190"/>
      <c r="C25" s="191"/>
      <c r="D25" s="192"/>
      <c r="E25" s="193"/>
      <c r="F25" s="192"/>
      <c r="G25" s="193"/>
      <c r="H25" s="193"/>
      <c r="I25" s="190"/>
      <c r="J25" s="195"/>
      <c r="K25" s="119" t="s">
        <v>65</v>
      </c>
      <c r="L25" s="119" t="s">
        <v>66</v>
      </c>
      <c r="M25" s="119" t="s">
        <v>67</v>
      </c>
      <c r="N25" s="119" t="s">
        <v>68</v>
      </c>
      <c r="O25" s="196"/>
      <c r="P25" s="119" t="s">
        <v>53</v>
      </c>
      <c r="Q25" s="119" t="s">
        <v>65</v>
      </c>
      <c r="R25" s="119" t="s">
        <v>53</v>
      </c>
      <c r="S25" s="119" t="s">
        <v>69</v>
      </c>
      <c r="T25" s="119" t="s">
        <v>53</v>
      </c>
      <c r="U25" s="119" t="s">
        <v>67</v>
      </c>
      <c r="V25" s="119" t="s">
        <v>53</v>
      </c>
      <c r="W25" s="119" t="s">
        <v>65</v>
      </c>
      <c r="X25" s="119" t="s">
        <v>53</v>
      </c>
      <c r="Y25" s="119" t="s">
        <v>67</v>
      </c>
      <c r="Z25" s="119" t="s">
        <v>53</v>
      </c>
      <c r="AA25" s="120" t="s">
        <v>70</v>
      </c>
      <c r="AB25" s="190"/>
      <c r="AC25" s="198"/>
      <c r="AD25" s="190"/>
      <c r="AE25" s="198"/>
      <c r="AF25" s="194"/>
      <c r="AG25" s="200"/>
      <c r="AH25" s="201"/>
      <c r="AI25" s="198"/>
      <c r="AJ25" s="198"/>
      <c r="AK25" s="201"/>
      <c r="AL25" s="198"/>
      <c r="AM25" s="198"/>
      <c r="AN25" s="198"/>
      <c r="AO25" s="199"/>
      <c r="AP25" s="199"/>
    </row>
    <row r="26" spans="1:42" x14ac:dyDescent="0.25">
      <c r="A26" s="121">
        <v>1</v>
      </c>
      <c r="B26" s="85">
        <v>2</v>
      </c>
      <c r="C26" s="122">
        <v>3</v>
      </c>
      <c r="D26" s="122">
        <v>4</v>
      </c>
      <c r="E26" s="85">
        <v>5</v>
      </c>
      <c r="F26" s="122">
        <v>6</v>
      </c>
      <c r="G26" s="85">
        <v>7</v>
      </c>
      <c r="H26" s="85">
        <v>8</v>
      </c>
      <c r="I26" s="85">
        <v>9</v>
      </c>
      <c r="J26" s="85">
        <v>10</v>
      </c>
      <c r="K26" s="85">
        <v>11</v>
      </c>
      <c r="L26" s="85">
        <v>12</v>
      </c>
      <c r="M26" s="85">
        <v>13</v>
      </c>
      <c r="N26" s="85">
        <v>14</v>
      </c>
      <c r="O26" s="85">
        <v>15</v>
      </c>
      <c r="P26" s="85">
        <v>16</v>
      </c>
      <c r="Q26" s="85">
        <v>17</v>
      </c>
      <c r="R26" s="85">
        <v>18</v>
      </c>
      <c r="S26" s="85">
        <v>19</v>
      </c>
      <c r="T26" s="85">
        <v>20</v>
      </c>
      <c r="U26" s="85">
        <v>21</v>
      </c>
      <c r="V26" s="85">
        <v>22</v>
      </c>
      <c r="W26" s="85">
        <v>23</v>
      </c>
      <c r="X26" s="85">
        <v>24</v>
      </c>
      <c r="Y26" s="85">
        <v>25</v>
      </c>
      <c r="Z26" s="85">
        <v>26</v>
      </c>
      <c r="AA26" s="85">
        <v>27</v>
      </c>
      <c r="AB26" s="85">
        <v>28</v>
      </c>
      <c r="AC26" s="85">
        <v>29</v>
      </c>
      <c r="AD26" s="85">
        <v>30</v>
      </c>
      <c r="AE26" s="85">
        <v>31</v>
      </c>
      <c r="AF26" s="85">
        <v>32</v>
      </c>
      <c r="AG26" s="85">
        <v>33</v>
      </c>
      <c r="AH26" s="85">
        <v>34</v>
      </c>
      <c r="AI26" s="85">
        <v>35</v>
      </c>
      <c r="AJ26" s="85">
        <v>36</v>
      </c>
      <c r="AK26" s="85">
        <v>37</v>
      </c>
      <c r="AL26" s="85">
        <v>38</v>
      </c>
      <c r="AM26" s="85">
        <v>39</v>
      </c>
      <c r="AN26" s="85">
        <v>40</v>
      </c>
      <c r="AO26" s="85">
        <v>41</v>
      </c>
      <c r="AP26" s="85">
        <v>42</v>
      </c>
    </row>
    <row r="27" spans="1:42" ht="25.9" customHeight="1" x14ac:dyDescent="0.3">
      <c r="A27" s="92">
        <v>1</v>
      </c>
      <c r="B27" s="41" t="s">
        <v>71</v>
      </c>
      <c r="C27" s="61" t="s">
        <v>72</v>
      </c>
      <c r="D27" s="104" t="s">
        <v>73</v>
      </c>
      <c r="E27" s="41" t="s">
        <v>74</v>
      </c>
      <c r="F27" s="72" t="s">
        <v>176</v>
      </c>
      <c r="G27" s="41" t="s">
        <v>76</v>
      </c>
      <c r="H27" s="43">
        <v>4.25</v>
      </c>
      <c r="I27" s="41">
        <f>H27*17697</f>
        <v>75212.25</v>
      </c>
      <c r="J27" s="41">
        <f>H27*17697*1.75</f>
        <v>131621.4375</v>
      </c>
      <c r="K27" s="59">
        <v>19</v>
      </c>
      <c r="L27" s="59"/>
      <c r="M27" s="59"/>
      <c r="N27" s="59">
        <v>19</v>
      </c>
      <c r="O27" s="42">
        <f>J27/16*(K27+L27+M27)</f>
        <v>156300.45703125</v>
      </c>
      <c r="P27" s="123">
        <v>40</v>
      </c>
      <c r="Q27" s="42">
        <f>(P27*17697/100)</f>
        <v>7078.8</v>
      </c>
      <c r="R27" s="47"/>
      <c r="S27" s="42"/>
      <c r="T27" s="47"/>
      <c r="U27" s="42"/>
      <c r="V27" s="47">
        <v>50</v>
      </c>
      <c r="W27" s="39">
        <f>V27*17697/100</f>
        <v>8848.5</v>
      </c>
      <c r="X27" s="123"/>
      <c r="Y27" s="42"/>
      <c r="Z27" s="124">
        <v>40</v>
      </c>
      <c r="AA27" s="39">
        <f>(17697*Z27/100)/16*N27</f>
        <v>8406.0750000000007</v>
      </c>
      <c r="AB27" s="125"/>
      <c r="AC27" s="126"/>
      <c r="AD27" s="125">
        <v>30</v>
      </c>
      <c r="AE27" s="128">
        <f>(J27*AD27/100)/16*(K27+L27+M27)</f>
        <v>46890.137109374999</v>
      </c>
      <c r="AF27" s="125"/>
      <c r="AG27" s="46"/>
      <c r="AH27" s="40">
        <v>35</v>
      </c>
      <c r="AI27" s="127">
        <f>(((J27*AH27)/16)/100)*(K27+L27+M27)</f>
        <v>54705.159960937504</v>
      </c>
      <c r="AJ27" s="40"/>
      <c r="AK27" s="40"/>
      <c r="AL27" s="40"/>
      <c r="AM27" s="40"/>
      <c r="AN27" s="40">
        <f>O27*10%</f>
        <v>15630.045703125001</v>
      </c>
      <c r="AO27" s="77">
        <f>O27+Q27+S27+U27+W27+Y27+AA27+AC27+AE27+AG27+AI27+AJ27+AL27+AM27+AN27</f>
        <v>297859.1748046875</v>
      </c>
      <c r="AP27" s="77">
        <f>AO27*12</f>
        <v>3574310.09765625</v>
      </c>
    </row>
    <row r="28" spans="1:42" ht="20.25" x14ac:dyDescent="0.3">
      <c r="A28" s="92">
        <v>2</v>
      </c>
      <c r="B28" s="41" t="s">
        <v>215</v>
      </c>
      <c r="C28" s="72" t="s">
        <v>95</v>
      </c>
      <c r="D28" s="72" t="s">
        <v>177</v>
      </c>
      <c r="E28" s="41" t="s">
        <v>74</v>
      </c>
      <c r="F28" s="72" t="s">
        <v>178</v>
      </c>
      <c r="G28" s="41" t="s">
        <v>78</v>
      </c>
      <c r="H28" s="43">
        <v>3.36</v>
      </c>
      <c r="I28" s="41">
        <f>H28*17697</f>
        <v>59461.919999999998</v>
      </c>
      <c r="J28" s="41">
        <f t="shared" ref="J28:J90" si="0">H28*17697*1.75</f>
        <v>104058.36</v>
      </c>
      <c r="K28" s="59"/>
      <c r="L28" s="59"/>
      <c r="M28" s="59"/>
      <c r="N28" s="59"/>
      <c r="O28" s="42">
        <f>J28</f>
        <v>104058.36</v>
      </c>
      <c r="P28" s="123"/>
      <c r="Q28" s="42"/>
      <c r="R28" s="47"/>
      <c r="S28" s="42"/>
      <c r="T28" s="47"/>
      <c r="U28" s="42"/>
      <c r="V28" s="47"/>
      <c r="W28" s="42"/>
      <c r="X28" s="123"/>
      <c r="Y28" s="42"/>
      <c r="Z28" s="124"/>
      <c r="AA28" s="39"/>
      <c r="AB28" s="125"/>
      <c r="AC28" s="126"/>
      <c r="AD28" s="125"/>
      <c r="AE28" s="128"/>
      <c r="AF28" s="125"/>
      <c r="AG28" s="46"/>
      <c r="AH28" s="40"/>
      <c r="AI28" s="127"/>
      <c r="AJ28" s="40"/>
      <c r="AK28" s="40"/>
      <c r="AL28" s="40"/>
      <c r="AM28" s="40"/>
      <c r="AN28" s="40">
        <f t="shared" ref="AN28:AN91" si="1">O28*10%</f>
        <v>10405.836000000001</v>
      </c>
      <c r="AO28" s="77">
        <f t="shared" ref="AO28:AO91" si="2">O28+Q28+S28+U28+W28+Y28+AA28+AC28+AE28+AG28+AI28+AJ28+AL28+AM28+AN28</f>
        <v>114464.196</v>
      </c>
      <c r="AP28" s="77">
        <f t="shared" ref="AP28:AP91" si="3">AO28*12</f>
        <v>1373570.352</v>
      </c>
    </row>
    <row r="29" spans="1:42" ht="20.25" x14ac:dyDescent="0.3">
      <c r="A29" s="92">
        <v>3</v>
      </c>
      <c r="B29" s="41" t="s">
        <v>79</v>
      </c>
      <c r="C29" s="72" t="s">
        <v>80</v>
      </c>
      <c r="D29" s="72" t="s">
        <v>81</v>
      </c>
      <c r="E29" s="41" t="s">
        <v>82</v>
      </c>
      <c r="F29" s="72" t="s">
        <v>179</v>
      </c>
      <c r="G29" s="41" t="s">
        <v>83</v>
      </c>
      <c r="H29" s="43">
        <v>5.32</v>
      </c>
      <c r="I29" s="41">
        <f t="shared" ref="I29:I87" si="4">H29*17697</f>
        <v>94148.040000000008</v>
      </c>
      <c r="J29" s="41">
        <f t="shared" si="0"/>
        <v>164759.07</v>
      </c>
      <c r="K29" s="59"/>
      <c r="L29" s="59"/>
      <c r="M29" s="59">
        <v>9</v>
      </c>
      <c r="N29" s="59">
        <v>3</v>
      </c>
      <c r="O29" s="42">
        <f>J29/16*(K29+L29+M29)</f>
        <v>92676.976875000008</v>
      </c>
      <c r="P29" s="123"/>
      <c r="Q29" s="42"/>
      <c r="R29" s="47"/>
      <c r="S29" s="42"/>
      <c r="T29" s="47">
        <v>40</v>
      </c>
      <c r="U29" s="42">
        <f t="shared" ref="U29:U87" si="5">(T29*17697/100)/16*M29</f>
        <v>3981.8250000000003</v>
      </c>
      <c r="V29" s="47"/>
      <c r="W29" s="42"/>
      <c r="X29" s="123"/>
      <c r="Y29" s="42"/>
      <c r="Z29" s="124">
        <v>40</v>
      </c>
      <c r="AA29" s="39">
        <f>(17697*Z29/100)/16*N29</f>
        <v>1327.2750000000001</v>
      </c>
      <c r="AB29" s="125"/>
      <c r="AC29" s="126"/>
      <c r="AD29" s="125">
        <v>30</v>
      </c>
      <c r="AE29" s="128">
        <f>(J29*AD29/100)/16*(K29+L29+M29)</f>
        <v>27803.093062500004</v>
      </c>
      <c r="AF29" s="125"/>
      <c r="AG29" s="46"/>
      <c r="AH29" s="40">
        <v>40</v>
      </c>
      <c r="AI29" s="127">
        <f>(((J29*AH29)/16)/100)*(K29+L29+M29)</f>
        <v>37070.790750000007</v>
      </c>
      <c r="AJ29" s="40"/>
      <c r="AK29" s="40"/>
      <c r="AL29" s="40"/>
      <c r="AM29" s="40"/>
      <c r="AN29" s="40">
        <f t="shared" si="1"/>
        <v>9267.6976875000018</v>
      </c>
      <c r="AO29" s="77">
        <f t="shared" si="2"/>
        <v>172127.65837500003</v>
      </c>
      <c r="AP29" s="77">
        <f t="shared" si="3"/>
        <v>2065531.9005000005</v>
      </c>
    </row>
    <row r="30" spans="1:42" ht="20.25" x14ac:dyDescent="0.3">
      <c r="A30" s="92"/>
      <c r="B30" s="41" t="s">
        <v>79</v>
      </c>
      <c r="C30" s="72" t="s">
        <v>84</v>
      </c>
      <c r="D30" s="72" t="s">
        <v>77</v>
      </c>
      <c r="E30" s="41" t="s">
        <v>82</v>
      </c>
      <c r="F30" s="72" t="s">
        <v>179</v>
      </c>
      <c r="G30" s="41" t="s">
        <v>85</v>
      </c>
      <c r="H30" s="43">
        <v>5.74</v>
      </c>
      <c r="I30" s="41">
        <f t="shared" si="4"/>
        <v>101580.78</v>
      </c>
      <c r="J30" s="41">
        <f t="shared" si="0"/>
        <v>177766.36499999999</v>
      </c>
      <c r="K30" s="59"/>
      <c r="L30" s="59"/>
      <c r="M30" s="59"/>
      <c r="N30" s="59"/>
      <c r="O30" s="39">
        <f>J30</f>
        <v>177766.36499999999</v>
      </c>
      <c r="P30" s="123"/>
      <c r="Q30" s="42"/>
      <c r="R30" s="47"/>
      <c r="S30" s="42"/>
      <c r="T30" s="47"/>
      <c r="U30" s="42"/>
      <c r="V30" s="47"/>
      <c r="W30" s="42"/>
      <c r="X30" s="123"/>
      <c r="Y30" s="42"/>
      <c r="Z30" s="124"/>
      <c r="AA30" s="39"/>
      <c r="AB30" s="125"/>
      <c r="AC30" s="126"/>
      <c r="AD30" s="125"/>
      <c r="AE30" s="128"/>
      <c r="AF30" s="125"/>
      <c r="AG30" s="46"/>
      <c r="AH30" s="40"/>
      <c r="AI30" s="127"/>
      <c r="AJ30" s="40"/>
      <c r="AK30" s="40"/>
      <c r="AL30" s="40"/>
      <c r="AM30" s="40"/>
      <c r="AN30" s="40">
        <f t="shared" si="1"/>
        <v>17776.636500000001</v>
      </c>
      <c r="AO30" s="77">
        <f t="shared" si="2"/>
        <v>195543.00149999998</v>
      </c>
      <c r="AP30" s="77">
        <f t="shared" si="3"/>
        <v>2346516.0179999997</v>
      </c>
    </row>
    <row r="31" spans="1:42" ht="22.15" customHeight="1" x14ac:dyDescent="0.3">
      <c r="A31" s="92">
        <v>4</v>
      </c>
      <c r="B31" s="41" t="s">
        <v>86</v>
      </c>
      <c r="C31" s="72" t="s">
        <v>87</v>
      </c>
      <c r="D31" s="104" t="s">
        <v>73</v>
      </c>
      <c r="E31" s="41" t="s">
        <v>82</v>
      </c>
      <c r="F31" s="72" t="s">
        <v>180</v>
      </c>
      <c r="G31" s="41" t="s">
        <v>88</v>
      </c>
      <c r="H31" s="43">
        <v>4.95</v>
      </c>
      <c r="I31" s="41">
        <f t="shared" si="4"/>
        <v>87600.150000000009</v>
      </c>
      <c r="J31" s="41">
        <f t="shared" si="0"/>
        <v>153300.26250000001</v>
      </c>
      <c r="K31" s="59"/>
      <c r="L31" s="59"/>
      <c r="M31" s="59">
        <v>28</v>
      </c>
      <c r="N31" s="59">
        <v>10</v>
      </c>
      <c r="O31" s="42">
        <f t="shared" ref="O31:O32" si="6">J31/16*(K31+L31+M31)</f>
        <v>268275.45937500003</v>
      </c>
      <c r="P31" s="40"/>
      <c r="Q31" s="40"/>
      <c r="R31" s="47"/>
      <c r="S31" s="42"/>
      <c r="T31" s="123">
        <v>40</v>
      </c>
      <c r="U31" s="42">
        <f t="shared" si="5"/>
        <v>12387.9</v>
      </c>
      <c r="V31" s="47"/>
      <c r="W31" s="42"/>
      <c r="X31" s="123">
        <v>60</v>
      </c>
      <c r="Y31" s="42">
        <f>X31*17697/100</f>
        <v>10618.2</v>
      </c>
      <c r="Z31" s="124">
        <v>40</v>
      </c>
      <c r="AA31" s="39">
        <f t="shared" ref="AA31:AA32" si="7">(17697*Z31/100)/16*N31</f>
        <v>4424.25</v>
      </c>
      <c r="AB31" s="125"/>
      <c r="AC31" s="126"/>
      <c r="AD31" s="125">
        <v>30</v>
      </c>
      <c r="AE31" s="128">
        <f t="shared" ref="AE31:AE32" si="8">(J31*AD31/100)/16*(K31+L31+M31)</f>
        <v>80482.637812500005</v>
      </c>
      <c r="AF31" s="125"/>
      <c r="AG31" s="46"/>
      <c r="AH31" s="40">
        <v>35</v>
      </c>
      <c r="AI31" s="127">
        <f t="shared" ref="AI31:AI32" si="9">(((J31*AH31)/16)/100)*(K31+L31+M31)</f>
        <v>93896.410781250001</v>
      </c>
      <c r="AJ31" s="40"/>
      <c r="AK31" s="40"/>
      <c r="AL31" s="40"/>
      <c r="AM31" s="40"/>
      <c r="AN31" s="40">
        <f t="shared" si="1"/>
        <v>26827.545937500006</v>
      </c>
      <c r="AO31" s="77">
        <f t="shared" si="2"/>
        <v>496912.40390625008</v>
      </c>
      <c r="AP31" s="77">
        <f t="shared" si="3"/>
        <v>5962948.8468750007</v>
      </c>
    </row>
    <row r="32" spans="1:42" ht="19.899999999999999" customHeight="1" x14ac:dyDescent="0.3">
      <c r="A32" s="92">
        <v>5</v>
      </c>
      <c r="B32" s="41" t="s">
        <v>89</v>
      </c>
      <c r="C32" s="72" t="s">
        <v>90</v>
      </c>
      <c r="D32" s="104" t="s">
        <v>73</v>
      </c>
      <c r="E32" s="41" t="s">
        <v>82</v>
      </c>
      <c r="F32" s="72" t="s">
        <v>176</v>
      </c>
      <c r="G32" s="41" t="s">
        <v>88</v>
      </c>
      <c r="H32" s="43">
        <v>5.03</v>
      </c>
      <c r="I32" s="41">
        <f t="shared" si="4"/>
        <v>89015.91</v>
      </c>
      <c r="J32" s="41">
        <f t="shared" si="0"/>
        <v>155777.8425</v>
      </c>
      <c r="K32" s="59"/>
      <c r="L32" s="59"/>
      <c r="M32" s="59">
        <v>8</v>
      </c>
      <c r="N32" s="59">
        <v>2</v>
      </c>
      <c r="O32" s="42">
        <f t="shared" si="6"/>
        <v>77888.921249999999</v>
      </c>
      <c r="P32" s="123"/>
      <c r="Q32" s="42"/>
      <c r="R32" s="47"/>
      <c r="S32" s="42"/>
      <c r="T32" s="47">
        <v>40</v>
      </c>
      <c r="U32" s="42">
        <f t="shared" si="5"/>
        <v>3539.4</v>
      </c>
      <c r="V32" s="47"/>
      <c r="W32" s="42"/>
      <c r="X32" s="123"/>
      <c r="Y32" s="42"/>
      <c r="Z32" s="124">
        <v>40</v>
      </c>
      <c r="AA32" s="39">
        <f t="shared" si="7"/>
        <v>884.85</v>
      </c>
      <c r="AB32" s="125"/>
      <c r="AC32" s="126"/>
      <c r="AD32" s="125">
        <v>30</v>
      </c>
      <c r="AE32" s="128">
        <f t="shared" si="8"/>
        <v>23366.676375000003</v>
      </c>
      <c r="AF32" s="125"/>
      <c r="AG32" s="46"/>
      <c r="AH32" s="40">
        <v>35</v>
      </c>
      <c r="AI32" s="127">
        <f t="shared" si="9"/>
        <v>27261.122437499998</v>
      </c>
      <c r="AJ32" s="40"/>
      <c r="AK32" s="40"/>
      <c r="AL32" s="40"/>
      <c r="AM32" s="40"/>
      <c r="AN32" s="40">
        <f t="shared" si="1"/>
        <v>7788.8921250000003</v>
      </c>
      <c r="AO32" s="77">
        <f t="shared" si="2"/>
        <v>140729.8621875</v>
      </c>
      <c r="AP32" s="77">
        <f t="shared" si="3"/>
        <v>1688758.3462499999</v>
      </c>
    </row>
    <row r="33" spans="1:42" ht="20.25" x14ac:dyDescent="0.3">
      <c r="A33" s="92"/>
      <c r="B33" s="41" t="s">
        <v>91</v>
      </c>
      <c r="C33" s="72" t="s">
        <v>92</v>
      </c>
      <c r="D33" s="44" t="s">
        <v>93</v>
      </c>
      <c r="E33" s="41" t="s">
        <v>82</v>
      </c>
      <c r="F33" s="72" t="s">
        <v>176</v>
      </c>
      <c r="G33" s="41" t="s">
        <v>85</v>
      </c>
      <c r="H33" s="43">
        <v>5.59</v>
      </c>
      <c r="I33" s="41">
        <f t="shared" si="4"/>
        <v>98926.23</v>
      </c>
      <c r="J33" s="41">
        <f t="shared" si="0"/>
        <v>173120.9025</v>
      </c>
      <c r="K33" s="59"/>
      <c r="L33" s="59"/>
      <c r="M33" s="59"/>
      <c r="N33" s="59"/>
      <c r="O33" s="39">
        <f>J33/1</f>
        <v>173120.9025</v>
      </c>
      <c r="P33" s="123"/>
      <c r="Q33" s="42"/>
      <c r="R33" s="47"/>
      <c r="S33" s="42"/>
      <c r="T33" s="47"/>
      <c r="U33" s="42"/>
      <c r="V33" s="47"/>
      <c r="W33" s="42"/>
      <c r="X33" s="123"/>
      <c r="Y33" s="42"/>
      <c r="Z33" s="124"/>
      <c r="AA33" s="39"/>
      <c r="AB33" s="125"/>
      <c r="AC33" s="126"/>
      <c r="AD33" s="125"/>
      <c r="AE33" s="128"/>
      <c r="AF33" s="129"/>
      <c r="AG33" s="45"/>
      <c r="AH33" s="40">
        <v>30</v>
      </c>
      <c r="AI33" s="127">
        <f>J33*AH33/100</f>
        <v>51936.270750000003</v>
      </c>
      <c r="AJ33" s="40"/>
      <c r="AK33" s="40"/>
      <c r="AL33" s="40"/>
      <c r="AM33" s="40"/>
      <c r="AN33" s="40">
        <f t="shared" si="1"/>
        <v>17312.090250000001</v>
      </c>
      <c r="AO33" s="77">
        <f t="shared" si="2"/>
        <v>242369.2635</v>
      </c>
      <c r="AP33" s="77">
        <f t="shared" si="3"/>
        <v>2908431.162</v>
      </c>
    </row>
    <row r="34" spans="1:42" ht="20.25" x14ac:dyDescent="0.3">
      <c r="A34" s="92">
        <v>6</v>
      </c>
      <c r="B34" s="41" t="s">
        <v>94</v>
      </c>
      <c r="C34" s="72" t="s">
        <v>95</v>
      </c>
      <c r="D34" s="72" t="s">
        <v>177</v>
      </c>
      <c r="E34" s="41" t="s">
        <v>82</v>
      </c>
      <c r="F34" s="72" t="s">
        <v>181</v>
      </c>
      <c r="G34" s="41" t="s">
        <v>96</v>
      </c>
      <c r="H34" s="112">
        <v>3.78</v>
      </c>
      <c r="I34" s="41">
        <f t="shared" si="4"/>
        <v>66894.66</v>
      </c>
      <c r="J34" s="41">
        <f t="shared" si="0"/>
        <v>117065.655</v>
      </c>
      <c r="K34" s="58"/>
      <c r="L34" s="58"/>
      <c r="M34" s="58"/>
      <c r="N34" s="58"/>
      <c r="O34" s="39"/>
      <c r="P34" s="130"/>
      <c r="Q34" s="46"/>
      <c r="R34" s="130"/>
      <c r="S34" s="46"/>
      <c r="T34" s="130"/>
      <c r="U34" s="42"/>
      <c r="V34" s="130"/>
      <c r="W34" s="46"/>
      <c r="X34" s="130"/>
      <c r="Y34" s="46"/>
      <c r="Z34" s="131"/>
      <c r="AA34" s="39"/>
      <c r="AB34" s="132"/>
      <c r="AC34" s="127"/>
      <c r="AD34" s="132"/>
      <c r="AE34" s="112"/>
      <c r="AF34" s="132"/>
      <c r="AG34" s="46"/>
      <c r="AH34" s="40"/>
      <c r="AI34" s="127"/>
      <c r="AJ34" s="40"/>
      <c r="AK34" s="40"/>
      <c r="AL34" s="40"/>
      <c r="AM34" s="40"/>
      <c r="AN34" s="40"/>
      <c r="AO34" s="77">
        <f t="shared" si="2"/>
        <v>0</v>
      </c>
      <c r="AP34" s="77">
        <f t="shared" si="3"/>
        <v>0</v>
      </c>
    </row>
    <row r="35" spans="1:42" ht="20.25" x14ac:dyDescent="0.3">
      <c r="A35" s="92">
        <v>7</v>
      </c>
      <c r="B35" s="41" t="s">
        <v>99</v>
      </c>
      <c r="C35" s="72" t="s">
        <v>98</v>
      </c>
      <c r="D35" s="72" t="s">
        <v>100</v>
      </c>
      <c r="E35" s="41" t="s">
        <v>82</v>
      </c>
      <c r="F35" s="72" t="s">
        <v>75</v>
      </c>
      <c r="G35" s="41" t="s">
        <v>101</v>
      </c>
      <c r="H35" s="43">
        <v>4.3600000000000003</v>
      </c>
      <c r="I35" s="41">
        <f t="shared" si="4"/>
        <v>77158.920000000013</v>
      </c>
      <c r="J35" s="41">
        <f t="shared" si="0"/>
        <v>135028.11000000002</v>
      </c>
      <c r="K35" s="59"/>
      <c r="L35" s="59"/>
      <c r="M35" s="59"/>
      <c r="N35" s="59"/>
      <c r="O35" s="39">
        <f>J35/1</f>
        <v>135028.11000000002</v>
      </c>
      <c r="P35" s="123"/>
      <c r="Q35" s="42"/>
      <c r="R35" s="47"/>
      <c r="S35" s="42"/>
      <c r="T35" s="47"/>
      <c r="U35" s="42"/>
      <c r="V35" s="47"/>
      <c r="W35" s="42"/>
      <c r="X35" s="123"/>
      <c r="Y35" s="42"/>
      <c r="Z35" s="124"/>
      <c r="AA35" s="39"/>
      <c r="AB35" s="125"/>
      <c r="AC35" s="126"/>
      <c r="AD35" s="125"/>
      <c r="AE35" s="128"/>
      <c r="AF35" s="125"/>
      <c r="AG35" s="46"/>
      <c r="AH35" s="40"/>
      <c r="AI35" s="127"/>
      <c r="AJ35" s="40"/>
      <c r="AK35" s="40"/>
      <c r="AL35" s="40"/>
      <c r="AM35" s="40"/>
      <c r="AN35" s="40">
        <f t="shared" si="1"/>
        <v>13502.811000000002</v>
      </c>
      <c r="AO35" s="77">
        <f t="shared" si="2"/>
        <v>148530.92100000003</v>
      </c>
      <c r="AP35" s="77">
        <f t="shared" si="3"/>
        <v>1782371.0520000004</v>
      </c>
    </row>
    <row r="36" spans="1:42" ht="20.25" x14ac:dyDescent="0.3">
      <c r="A36" s="92">
        <v>8</v>
      </c>
      <c r="B36" s="41" t="s">
        <v>102</v>
      </c>
      <c r="C36" s="72" t="s">
        <v>103</v>
      </c>
      <c r="D36" s="72" t="s">
        <v>81</v>
      </c>
      <c r="E36" s="41" t="s">
        <v>82</v>
      </c>
      <c r="F36" s="72" t="s">
        <v>182</v>
      </c>
      <c r="G36" s="41" t="s">
        <v>83</v>
      </c>
      <c r="H36" s="43">
        <v>5.24</v>
      </c>
      <c r="I36" s="41">
        <f t="shared" si="4"/>
        <v>92732.28</v>
      </c>
      <c r="J36" s="41">
        <f t="shared" si="0"/>
        <v>162281.49</v>
      </c>
      <c r="K36" s="59"/>
      <c r="L36" s="59"/>
      <c r="M36" s="59">
        <v>12</v>
      </c>
      <c r="N36" s="59">
        <v>2</v>
      </c>
      <c r="O36" s="42">
        <f t="shared" ref="O36:O38" si="10">J36/16*(K36+L36+M36)</f>
        <v>121711.11749999999</v>
      </c>
      <c r="P36" s="123"/>
      <c r="Q36" s="42"/>
      <c r="R36" s="47"/>
      <c r="S36" s="42"/>
      <c r="T36" s="47">
        <v>40</v>
      </c>
      <c r="U36" s="42">
        <f t="shared" si="5"/>
        <v>5309.1</v>
      </c>
      <c r="V36" s="47"/>
      <c r="W36" s="42"/>
      <c r="X36" s="123"/>
      <c r="Y36" s="42"/>
      <c r="Z36" s="124">
        <v>40</v>
      </c>
      <c r="AA36" s="39">
        <f>(17697*Z36/100)/16*N36</f>
        <v>884.85</v>
      </c>
      <c r="AB36" s="125"/>
      <c r="AC36" s="133"/>
      <c r="AD36" s="125">
        <v>30</v>
      </c>
      <c r="AE36" s="128">
        <f t="shared" ref="AE36:AE38" si="11">(J36*AD36/100)/16*(K36+L36+M36)</f>
        <v>36513.335249999996</v>
      </c>
      <c r="AF36" s="125"/>
      <c r="AG36" s="46"/>
      <c r="AH36" s="40">
        <v>40</v>
      </c>
      <c r="AI36" s="127">
        <f t="shared" ref="AI36:AI38" si="12">(((J36*AH36)/16)/100)*(K36+L36+M36)</f>
        <v>48684.447</v>
      </c>
      <c r="AJ36" s="40"/>
      <c r="AK36" s="40"/>
      <c r="AL36" s="40"/>
      <c r="AM36" s="40"/>
      <c r="AN36" s="40">
        <f t="shared" si="1"/>
        <v>12171.11175</v>
      </c>
      <c r="AO36" s="77">
        <f t="shared" si="2"/>
        <v>225273.9615</v>
      </c>
      <c r="AP36" s="77">
        <f t="shared" si="3"/>
        <v>2703287.5380000002</v>
      </c>
    </row>
    <row r="37" spans="1:42" ht="20.25" x14ac:dyDescent="0.3">
      <c r="A37" s="92"/>
      <c r="B37" s="41" t="s">
        <v>102</v>
      </c>
      <c r="C37" s="72" t="s">
        <v>103</v>
      </c>
      <c r="D37" s="72" t="s">
        <v>81</v>
      </c>
      <c r="E37" s="41" t="s">
        <v>82</v>
      </c>
      <c r="F37" s="72" t="s">
        <v>182</v>
      </c>
      <c r="G37" s="41" t="s">
        <v>83</v>
      </c>
      <c r="H37" s="43">
        <v>5.24</v>
      </c>
      <c r="I37" s="41">
        <f t="shared" ref="I37" si="13">H37*17697</f>
        <v>92732.28</v>
      </c>
      <c r="J37" s="41">
        <f t="shared" si="0"/>
        <v>162281.49</v>
      </c>
      <c r="K37" s="59"/>
      <c r="L37" s="59"/>
      <c r="M37" s="59">
        <v>3</v>
      </c>
      <c r="N37" s="59"/>
      <c r="O37" s="42">
        <f t="shared" si="10"/>
        <v>30427.779374999998</v>
      </c>
      <c r="P37" s="123"/>
      <c r="Q37" s="42"/>
      <c r="R37" s="47"/>
      <c r="S37" s="42"/>
      <c r="T37" s="47">
        <v>20</v>
      </c>
      <c r="U37" s="42">
        <f t="shared" si="5"/>
        <v>663.63750000000005</v>
      </c>
      <c r="V37" s="47"/>
      <c r="W37" s="42"/>
      <c r="X37" s="123">
        <v>30</v>
      </c>
      <c r="Y37" s="42">
        <f>X37*17697/100</f>
        <v>5309.1</v>
      </c>
      <c r="Z37" s="124"/>
      <c r="AA37" s="39"/>
      <c r="AB37" s="125"/>
      <c r="AC37" s="133"/>
      <c r="AD37" s="125">
        <v>30</v>
      </c>
      <c r="AE37" s="128">
        <f t="shared" si="11"/>
        <v>9128.3338124999991</v>
      </c>
      <c r="AF37" s="125"/>
      <c r="AG37" s="46"/>
      <c r="AH37" s="40">
        <v>40</v>
      </c>
      <c r="AI37" s="127">
        <f t="shared" si="12"/>
        <v>12171.11175</v>
      </c>
      <c r="AJ37" s="40"/>
      <c r="AK37" s="40"/>
      <c r="AL37" s="40"/>
      <c r="AM37" s="40"/>
      <c r="AN37" s="40">
        <f t="shared" si="1"/>
        <v>3042.7779375</v>
      </c>
      <c r="AO37" s="77">
        <f t="shared" si="2"/>
        <v>60742.740375000001</v>
      </c>
      <c r="AP37" s="77">
        <f t="shared" si="3"/>
        <v>728912.88450000004</v>
      </c>
    </row>
    <row r="38" spans="1:42" ht="20.25" x14ac:dyDescent="0.3">
      <c r="A38" s="92"/>
      <c r="B38" s="41" t="s">
        <v>102</v>
      </c>
      <c r="C38" s="44" t="s">
        <v>104</v>
      </c>
      <c r="D38" s="72" t="s">
        <v>81</v>
      </c>
      <c r="E38" s="41" t="s">
        <v>82</v>
      </c>
      <c r="F38" s="72" t="s">
        <v>182</v>
      </c>
      <c r="G38" s="41" t="s">
        <v>83</v>
      </c>
      <c r="H38" s="43">
        <v>5.24</v>
      </c>
      <c r="I38" s="41">
        <f t="shared" si="4"/>
        <v>92732.28</v>
      </c>
      <c r="J38" s="41">
        <f t="shared" si="0"/>
        <v>162281.49</v>
      </c>
      <c r="K38" s="59"/>
      <c r="L38" s="59"/>
      <c r="M38" s="59">
        <v>8</v>
      </c>
      <c r="N38" s="59">
        <v>6</v>
      </c>
      <c r="O38" s="42">
        <f t="shared" si="10"/>
        <v>81140.744999999995</v>
      </c>
      <c r="P38" s="123"/>
      <c r="Q38" s="42"/>
      <c r="R38" s="47"/>
      <c r="S38" s="42"/>
      <c r="T38" s="47"/>
      <c r="U38" s="42"/>
      <c r="V38" s="47"/>
      <c r="W38" s="42"/>
      <c r="X38" s="123"/>
      <c r="Y38" s="42"/>
      <c r="Z38" s="124">
        <v>40</v>
      </c>
      <c r="AA38" s="39">
        <f>(17697*Z38/100)/16*N38</f>
        <v>2654.55</v>
      </c>
      <c r="AB38" s="125"/>
      <c r="AC38" s="126"/>
      <c r="AD38" s="125">
        <v>30</v>
      </c>
      <c r="AE38" s="128">
        <f t="shared" si="11"/>
        <v>24342.223499999996</v>
      </c>
      <c r="AF38" s="125"/>
      <c r="AG38" s="46"/>
      <c r="AH38" s="40">
        <v>40</v>
      </c>
      <c r="AI38" s="127">
        <f t="shared" si="12"/>
        <v>32456.297999999999</v>
      </c>
      <c r="AJ38" s="40"/>
      <c r="AK38" s="40"/>
      <c r="AL38" s="40"/>
      <c r="AM38" s="40"/>
      <c r="AN38" s="40">
        <f t="shared" si="1"/>
        <v>8114.0744999999997</v>
      </c>
      <c r="AO38" s="77">
        <f t="shared" si="2"/>
        <v>148707.89099999997</v>
      </c>
      <c r="AP38" s="77">
        <f t="shared" si="3"/>
        <v>1784494.6919999998</v>
      </c>
    </row>
    <row r="39" spans="1:42" ht="20.25" x14ac:dyDescent="0.3">
      <c r="A39" s="92">
        <v>9</v>
      </c>
      <c r="B39" s="41" t="s">
        <v>105</v>
      </c>
      <c r="C39" s="61" t="s">
        <v>106</v>
      </c>
      <c r="D39" s="72" t="s">
        <v>107</v>
      </c>
      <c r="E39" s="41" t="s">
        <v>82</v>
      </c>
      <c r="F39" s="106" t="s">
        <v>222</v>
      </c>
      <c r="G39" s="41" t="s">
        <v>88</v>
      </c>
      <c r="H39" s="54">
        <v>5.2</v>
      </c>
      <c r="I39" s="41">
        <f t="shared" si="4"/>
        <v>92024.400000000009</v>
      </c>
      <c r="J39" s="41">
        <f t="shared" si="0"/>
        <v>161042.70000000001</v>
      </c>
      <c r="K39" s="59"/>
      <c r="L39" s="59"/>
      <c r="M39" s="59"/>
      <c r="N39" s="59"/>
      <c r="O39" s="39">
        <f>J39/1</f>
        <v>161042.70000000001</v>
      </c>
      <c r="P39" s="123"/>
      <c r="Q39" s="42"/>
      <c r="R39" s="47"/>
      <c r="S39" s="42"/>
      <c r="T39" s="47"/>
      <c r="U39" s="42"/>
      <c r="V39" s="47"/>
      <c r="W39" s="42"/>
      <c r="X39" s="123"/>
      <c r="Y39" s="42"/>
      <c r="Z39" s="124"/>
      <c r="AA39" s="39"/>
      <c r="AB39" s="125"/>
      <c r="AC39" s="126"/>
      <c r="AD39" s="125"/>
      <c r="AE39" s="128"/>
      <c r="AF39" s="125"/>
      <c r="AG39" s="46"/>
      <c r="AH39" s="40"/>
      <c r="AI39" s="127"/>
      <c r="AJ39" s="40"/>
      <c r="AK39" s="40"/>
      <c r="AL39" s="40"/>
      <c r="AM39" s="40"/>
      <c r="AN39" s="40">
        <f t="shared" si="1"/>
        <v>16104.270000000002</v>
      </c>
      <c r="AO39" s="77">
        <f t="shared" si="2"/>
        <v>177146.97</v>
      </c>
      <c r="AP39" s="77">
        <f t="shared" si="3"/>
        <v>2125763.64</v>
      </c>
    </row>
    <row r="40" spans="1:42" ht="20.25" x14ac:dyDescent="0.3">
      <c r="A40" s="92"/>
      <c r="B40" s="41" t="s">
        <v>109</v>
      </c>
      <c r="C40" s="100" t="s">
        <v>183</v>
      </c>
      <c r="D40" s="104" t="s">
        <v>77</v>
      </c>
      <c r="E40" s="41" t="s">
        <v>82</v>
      </c>
      <c r="F40" s="106" t="s">
        <v>222</v>
      </c>
      <c r="G40" s="49" t="s">
        <v>96</v>
      </c>
      <c r="H40" s="43">
        <v>4.1900000000000004</v>
      </c>
      <c r="I40" s="41">
        <f t="shared" si="4"/>
        <v>74150.430000000008</v>
      </c>
      <c r="J40" s="41">
        <f t="shared" si="0"/>
        <v>129763.25250000002</v>
      </c>
      <c r="K40" s="59"/>
      <c r="L40" s="59"/>
      <c r="M40" s="59"/>
      <c r="N40" s="59"/>
      <c r="O40" s="39">
        <f>J40/2</f>
        <v>64881.626250000008</v>
      </c>
      <c r="P40" s="123"/>
      <c r="Q40" s="42"/>
      <c r="R40" s="47"/>
      <c r="S40" s="42"/>
      <c r="T40" s="47"/>
      <c r="U40" s="42"/>
      <c r="V40" s="47"/>
      <c r="W40" s="42"/>
      <c r="X40" s="123"/>
      <c r="Y40" s="42"/>
      <c r="Z40" s="124"/>
      <c r="AA40" s="39"/>
      <c r="AB40" s="125"/>
      <c r="AC40" s="126"/>
      <c r="AD40" s="125"/>
      <c r="AE40" s="128"/>
      <c r="AF40" s="125"/>
      <c r="AG40" s="46"/>
      <c r="AH40" s="40"/>
      <c r="AI40" s="127"/>
      <c r="AJ40" s="40"/>
      <c r="AK40" s="40"/>
      <c r="AL40" s="40"/>
      <c r="AM40" s="40"/>
      <c r="AN40" s="40">
        <f t="shared" si="1"/>
        <v>6488.1626250000008</v>
      </c>
      <c r="AO40" s="77">
        <f t="shared" si="2"/>
        <v>71369.788875000013</v>
      </c>
      <c r="AP40" s="77">
        <f t="shared" si="3"/>
        <v>856437.4665000001</v>
      </c>
    </row>
    <row r="41" spans="1:42" ht="20.25" x14ac:dyDescent="0.3">
      <c r="A41" s="92">
        <v>10</v>
      </c>
      <c r="B41" s="41" t="s">
        <v>110</v>
      </c>
      <c r="C41" s="72" t="s">
        <v>80</v>
      </c>
      <c r="D41" s="72" t="s">
        <v>111</v>
      </c>
      <c r="E41" s="41" t="s">
        <v>82</v>
      </c>
      <c r="F41" s="72" t="s">
        <v>184</v>
      </c>
      <c r="G41" s="41" t="s">
        <v>112</v>
      </c>
      <c r="H41" s="89">
        <v>4.9000000000000004</v>
      </c>
      <c r="I41" s="41">
        <f t="shared" si="4"/>
        <v>86715.3</v>
      </c>
      <c r="J41" s="41">
        <f t="shared" si="0"/>
        <v>151751.77499999999</v>
      </c>
      <c r="K41" s="59">
        <v>4</v>
      </c>
      <c r="L41" s="59"/>
      <c r="M41" s="59">
        <v>15</v>
      </c>
      <c r="N41" s="59">
        <v>11</v>
      </c>
      <c r="O41" s="42">
        <f t="shared" ref="O41:O42" si="14">J41/16*(K41+L41+M41)</f>
        <v>180205.23281250001</v>
      </c>
      <c r="P41" s="123"/>
      <c r="Q41" s="42"/>
      <c r="R41" s="47"/>
      <c r="S41" s="42"/>
      <c r="T41" s="47">
        <v>40</v>
      </c>
      <c r="U41" s="42">
        <f t="shared" si="5"/>
        <v>6636.375</v>
      </c>
      <c r="V41" s="47"/>
      <c r="W41" s="42"/>
      <c r="X41" s="123">
        <v>60</v>
      </c>
      <c r="Y41" s="42">
        <f>X41*17697/100</f>
        <v>10618.2</v>
      </c>
      <c r="Z41" s="124">
        <v>40</v>
      </c>
      <c r="AA41" s="39">
        <f>(17697*Z41/100)/16*N41</f>
        <v>4866.6750000000002</v>
      </c>
      <c r="AB41" s="125"/>
      <c r="AC41" s="126"/>
      <c r="AD41" s="125">
        <v>30</v>
      </c>
      <c r="AE41" s="128">
        <f t="shared" ref="AE41:AE42" si="15">(J41*AD41/100)/16*(K41+L41+M41)</f>
        <v>54061.569843750003</v>
      </c>
      <c r="AF41" s="125"/>
      <c r="AG41" s="46"/>
      <c r="AH41" s="40">
        <v>30</v>
      </c>
      <c r="AI41" s="127">
        <f t="shared" ref="AI41:AI42" si="16">(((J41*AH41)/16)/100)*(K41+L41+M41)</f>
        <v>54061.569843750003</v>
      </c>
      <c r="AJ41" s="40"/>
      <c r="AK41" s="40"/>
      <c r="AL41" s="40"/>
      <c r="AM41" s="40"/>
      <c r="AN41" s="40">
        <f t="shared" si="1"/>
        <v>18020.52328125</v>
      </c>
      <c r="AO41" s="77">
        <f t="shared" si="2"/>
        <v>328470.14578124997</v>
      </c>
      <c r="AP41" s="77">
        <f t="shared" si="3"/>
        <v>3941641.7493749997</v>
      </c>
    </row>
    <row r="42" spans="1:42" ht="20.25" x14ac:dyDescent="0.3">
      <c r="A42" s="92"/>
      <c r="B42" s="41" t="s">
        <v>110</v>
      </c>
      <c r="C42" s="72" t="s">
        <v>80</v>
      </c>
      <c r="D42" s="72" t="s">
        <v>111</v>
      </c>
      <c r="E42" s="41" t="s">
        <v>82</v>
      </c>
      <c r="F42" s="72" t="s">
        <v>184</v>
      </c>
      <c r="G42" s="41" t="s">
        <v>112</v>
      </c>
      <c r="H42" s="89">
        <v>4.9000000000000004</v>
      </c>
      <c r="I42" s="41">
        <f t="shared" si="4"/>
        <v>86715.3</v>
      </c>
      <c r="J42" s="41">
        <f t="shared" si="0"/>
        <v>151751.77499999999</v>
      </c>
      <c r="K42" s="59"/>
      <c r="L42" s="59"/>
      <c r="M42" s="59">
        <v>4</v>
      </c>
      <c r="N42" s="59"/>
      <c r="O42" s="42">
        <f t="shared" si="14"/>
        <v>37937.943749999999</v>
      </c>
      <c r="P42" s="123"/>
      <c r="Q42" s="42"/>
      <c r="R42" s="47"/>
      <c r="S42" s="42"/>
      <c r="T42" s="47">
        <v>20</v>
      </c>
      <c r="U42" s="42">
        <f t="shared" si="5"/>
        <v>884.85</v>
      </c>
      <c r="V42" s="47"/>
      <c r="W42" s="42"/>
      <c r="X42" s="123"/>
      <c r="Y42" s="42"/>
      <c r="Z42" s="124"/>
      <c r="AA42" s="39"/>
      <c r="AB42" s="125"/>
      <c r="AC42" s="126"/>
      <c r="AD42" s="125">
        <v>30</v>
      </c>
      <c r="AE42" s="128">
        <f t="shared" si="15"/>
        <v>11381.383125</v>
      </c>
      <c r="AF42" s="125"/>
      <c r="AG42" s="46"/>
      <c r="AH42" s="40">
        <v>30</v>
      </c>
      <c r="AI42" s="127">
        <f t="shared" si="16"/>
        <v>11381.383125</v>
      </c>
      <c r="AJ42" s="40"/>
      <c r="AK42" s="40"/>
      <c r="AL42" s="40"/>
      <c r="AM42" s="40"/>
      <c r="AN42" s="40">
        <f t="shared" si="1"/>
        <v>3793.7943749999999</v>
      </c>
      <c r="AO42" s="77">
        <f t="shared" si="2"/>
        <v>65379.354374999995</v>
      </c>
      <c r="AP42" s="77">
        <f t="shared" si="3"/>
        <v>784552.25249999994</v>
      </c>
    </row>
    <row r="43" spans="1:42" ht="21" x14ac:dyDescent="0.35">
      <c r="A43" s="92">
        <v>11</v>
      </c>
      <c r="B43" s="41" t="s">
        <v>216</v>
      </c>
      <c r="C43" s="72" t="s">
        <v>114</v>
      </c>
      <c r="D43" s="72" t="s">
        <v>77</v>
      </c>
      <c r="E43" s="72" t="s">
        <v>82</v>
      </c>
      <c r="F43" s="61" t="s">
        <v>224</v>
      </c>
      <c r="G43" s="156" t="s">
        <v>85</v>
      </c>
      <c r="H43" s="89">
        <v>5.59</v>
      </c>
      <c r="I43" s="156">
        <f t="shared" si="4"/>
        <v>98926.23</v>
      </c>
      <c r="J43" s="41">
        <f t="shared" si="0"/>
        <v>173120.9025</v>
      </c>
      <c r="K43" s="59"/>
      <c r="L43" s="59"/>
      <c r="M43" s="59"/>
      <c r="N43" s="59"/>
      <c r="O43" s="39">
        <f>J43*1</f>
        <v>173120.9025</v>
      </c>
      <c r="P43" s="123"/>
      <c r="Q43" s="39"/>
      <c r="R43" s="47"/>
      <c r="S43" s="39"/>
      <c r="T43" s="47"/>
      <c r="U43" s="42"/>
      <c r="V43" s="47"/>
      <c r="W43" s="39"/>
      <c r="X43" s="123"/>
      <c r="Y43" s="39"/>
      <c r="Z43" s="157"/>
      <c r="AA43" s="39">
        <f t="shared" ref="AA43" si="17">(17697*Z43/100)/16*N43</f>
        <v>0</v>
      </c>
      <c r="AB43" s="155"/>
      <c r="AC43" s="158"/>
      <c r="AD43" s="155"/>
      <c r="AE43" s="159"/>
      <c r="AF43" s="155"/>
      <c r="AG43" s="41"/>
      <c r="AH43" s="38"/>
      <c r="AI43" s="134"/>
      <c r="AJ43" s="38"/>
      <c r="AK43" s="38"/>
      <c r="AL43" s="38"/>
      <c r="AM43" s="80"/>
      <c r="AN43" s="40">
        <f t="shared" si="1"/>
        <v>17312.090250000001</v>
      </c>
      <c r="AO43" s="77">
        <f t="shared" si="2"/>
        <v>190432.99275</v>
      </c>
      <c r="AP43" s="77">
        <f t="shared" si="3"/>
        <v>2285195.9130000002</v>
      </c>
    </row>
    <row r="44" spans="1:42" ht="20.25" x14ac:dyDescent="0.3">
      <c r="A44" s="92">
        <v>12</v>
      </c>
      <c r="B44" s="49" t="s">
        <v>115</v>
      </c>
      <c r="C44" s="101" t="s">
        <v>116</v>
      </c>
      <c r="D44" s="72" t="s">
        <v>177</v>
      </c>
      <c r="E44" s="41" t="s">
        <v>82</v>
      </c>
      <c r="F44" s="61" t="s">
        <v>223</v>
      </c>
      <c r="G44" s="49" t="s">
        <v>96</v>
      </c>
      <c r="H44" s="57">
        <v>3.58</v>
      </c>
      <c r="I44" s="41">
        <f t="shared" si="4"/>
        <v>63355.26</v>
      </c>
      <c r="J44" s="41">
        <f t="shared" si="0"/>
        <v>110871.705</v>
      </c>
      <c r="K44" s="59"/>
      <c r="L44" s="59"/>
      <c r="M44" s="59"/>
      <c r="N44" s="59"/>
      <c r="O44" s="39">
        <f>J44</f>
        <v>110871.705</v>
      </c>
      <c r="P44" s="123"/>
      <c r="Q44" s="42"/>
      <c r="R44" s="47"/>
      <c r="S44" s="42"/>
      <c r="T44" s="47"/>
      <c r="U44" s="42"/>
      <c r="V44" s="47"/>
      <c r="W44" s="42"/>
      <c r="X44" s="123"/>
      <c r="Y44" s="42"/>
      <c r="Z44" s="124"/>
      <c r="AA44" s="39"/>
      <c r="AB44" s="125"/>
      <c r="AC44" s="126"/>
      <c r="AD44" s="125"/>
      <c r="AE44" s="128"/>
      <c r="AF44" s="125"/>
      <c r="AG44" s="46"/>
      <c r="AH44" s="40"/>
      <c r="AI44" s="127"/>
      <c r="AJ44" s="40"/>
      <c r="AK44" s="40"/>
      <c r="AL44" s="40"/>
      <c r="AM44" s="40"/>
      <c r="AN44" s="40">
        <f t="shared" si="1"/>
        <v>11087.1705</v>
      </c>
      <c r="AO44" s="77">
        <f t="shared" si="2"/>
        <v>121958.87549999999</v>
      </c>
      <c r="AP44" s="77">
        <f t="shared" si="3"/>
        <v>1463506.5060000001</v>
      </c>
    </row>
    <row r="45" spans="1:42" ht="20.25" x14ac:dyDescent="0.3">
      <c r="A45" s="92"/>
      <c r="B45" s="49" t="s">
        <v>185</v>
      </c>
      <c r="C45" s="72" t="s">
        <v>113</v>
      </c>
      <c r="D45" s="72" t="s">
        <v>77</v>
      </c>
      <c r="E45" s="41" t="s">
        <v>82</v>
      </c>
      <c r="F45" s="61" t="s">
        <v>223</v>
      </c>
      <c r="G45" s="41" t="s">
        <v>108</v>
      </c>
      <c r="H45" s="57">
        <v>4.1399999999999997</v>
      </c>
      <c r="I45" s="41">
        <f t="shared" si="4"/>
        <v>73265.579999999987</v>
      </c>
      <c r="J45" s="41">
        <f t="shared" si="0"/>
        <v>128214.76499999998</v>
      </c>
      <c r="K45" s="59"/>
      <c r="L45" s="59"/>
      <c r="M45" s="59">
        <v>10</v>
      </c>
      <c r="N45" s="59">
        <v>5</v>
      </c>
      <c r="O45" s="42">
        <f t="shared" ref="O45:O53" si="18">J45/16*(K45+L45+M45)</f>
        <v>80134.228124999994</v>
      </c>
      <c r="P45" s="123"/>
      <c r="Q45" s="42"/>
      <c r="R45" s="47"/>
      <c r="S45" s="42"/>
      <c r="T45" s="47">
        <v>50</v>
      </c>
      <c r="U45" s="42">
        <f t="shared" si="5"/>
        <v>5530.3125</v>
      </c>
      <c r="V45" s="47"/>
      <c r="W45" s="42"/>
      <c r="X45" s="123"/>
      <c r="Y45" s="42"/>
      <c r="Z45" s="124">
        <v>40</v>
      </c>
      <c r="AA45" s="39">
        <f t="shared" ref="AA45:AA46" si="19">(17697*Z45/100)/16*N45</f>
        <v>2212.125</v>
      </c>
      <c r="AB45" s="125"/>
      <c r="AC45" s="126"/>
      <c r="AD45" s="125">
        <v>30</v>
      </c>
      <c r="AE45" s="128">
        <f t="shared" ref="AE45:AE53" si="20">(J45*AD45/100)/16*(K45+L45+M45)</f>
        <v>24040.268437499999</v>
      </c>
      <c r="AF45" s="125"/>
      <c r="AG45" s="46"/>
      <c r="AH45" s="40"/>
      <c r="AI45" s="127"/>
      <c r="AJ45" s="40"/>
      <c r="AK45" s="40"/>
      <c r="AL45" s="40"/>
      <c r="AM45" s="40"/>
      <c r="AN45" s="40">
        <f t="shared" si="1"/>
        <v>8013.4228125</v>
      </c>
      <c r="AO45" s="77">
        <f t="shared" si="2"/>
        <v>119930.35687499998</v>
      </c>
      <c r="AP45" s="77">
        <f t="shared" si="3"/>
        <v>1439164.2824999997</v>
      </c>
    </row>
    <row r="46" spans="1:42" ht="20.25" x14ac:dyDescent="0.3">
      <c r="A46" s="92">
        <v>13</v>
      </c>
      <c r="B46" s="41" t="s">
        <v>117</v>
      </c>
      <c r="C46" s="72" t="s">
        <v>118</v>
      </c>
      <c r="D46" s="72" t="s">
        <v>111</v>
      </c>
      <c r="E46" s="41" t="s">
        <v>82</v>
      </c>
      <c r="F46" s="72" t="s">
        <v>186</v>
      </c>
      <c r="G46" s="41" t="s">
        <v>112</v>
      </c>
      <c r="H46" s="60">
        <v>4.99</v>
      </c>
      <c r="I46" s="41">
        <f t="shared" si="4"/>
        <v>88308.03</v>
      </c>
      <c r="J46" s="41">
        <f t="shared" si="0"/>
        <v>154539.05249999999</v>
      </c>
      <c r="K46" s="59"/>
      <c r="L46" s="59"/>
      <c r="M46" s="59">
        <v>10</v>
      </c>
      <c r="N46" s="59">
        <v>1</v>
      </c>
      <c r="O46" s="42">
        <f t="shared" si="18"/>
        <v>96586.907812499994</v>
      </c>
      <c r="P46" s="123"/>
      <c r="Q46" s="42"/>
      <c r="R46" s="47"/>
      <c r="S46" s="42"/>
      <c r="T46" s="47">
        <v>40</v>
      </c>
      <c r="U46" s="42">
        <f t="shared" si="5"/>
        <v>4424.25</v>
      </c>
      <c r="V46" s="47"/>
      <c r="W46" s="42"/>
      <c r="X46" s="123"/>
      <c r="Y46" s="42"/>
      <c r="Z46" s="124">
        <v>40</v>
      </c>
      <c r="AA46" s="39">
        <f t="shared" si="19"/>
        <v>442.42500000000001</v>
      </c>
      <c r="AB46" s="125"/>
      <c r="AC46" s="126"/>
      <c r="AD46" s="125">
        <v>30</v>
      </c>
      <c r="AE46" s="128">
        <f t="shared" si="20"/>
        <v>28976.072343749998</v>
      </c>
      <c r="AF46" s="125"/>
      <c r="AG46" s="46"/>
      <c r="AH46" s="40">
        <v>30</v>
      </c>
      <c r="AI46" s="127">
        <f t="shared" ref="AI46:AI51" si="21">(((J46*AH46)/16)/100)*(K46+L46+M46)</f>
        <v>28976.072343749998</v>
      </c>
      <c r="AJ46" s="40"/>
      <c r="AK46" s="40"/>
      <c r="AL46" s="40"/>
      <c r="AM46" s="40"/>
      <c r="AN46" s="40">
        <f t="shared" si="1"/>
        <v>9658.6907812499994</v>
      </c>
      <c r="AO46" s="77">
        <f t="shared" si="2"/>
        <v>169064.41828124999</v>
      </c>
      <c r="AP46" s="77">
        <f t="shared" si="3"/>
        <v>2028773.0193749999</v>
      </c>
    </row>
    <row r="47" spans="1:42" ht="20.25" x14ac:dyDescent="0.3">
      <c r="A47" s="92"/>
      <c r="B47" s="41" t="s">
        <v>117</v>
      </c>
      <c r="C47" s="72" t="s">
        <v>118</v>
      </c>
      <c r="D47" s="72" t="s">
        <v>111</v>
      </c>
      <c r="E47" s="41" t="s">
        <v>82</v>
      </c>
      <c r="F47" s="72" t="s">
        <v>186</v>
      </c>
      <c r="G47" s="41" t="s">
        <v>112</v>
      </c>
      <c r="H47" s="60">
        <v>4.99</v>
      </c>
      <c r="I47" s="41">
        <f t="shared" ref="I47" si="22">H47*17697</f>
        <v>88308.03</v>
      </c>
      <c r="J47" s="41">
        <f t="shared" si="0"/>
        <v>154539.05249999999</v>
      </c>
      <c r="K47" s="59"/>
      <c r="L47" s="59"/>
      <c r="M47" s="59">
        <v>3</v>
      </c>
      <c r="N47" s="59"/>
      <c r="O47" s="42">
        <f t="shared" si="18"/>
        <v>28976.072343749998</v>
      </c>
      <c r="P47" s="123"/>
      <c r="Q47" s="42"/>
      <c r="R47" s="47"/>
      <c r="S47" s="42"/>
      <c r="T47" s="47">
        <v>20</v>
      </c>
      <c r="U47" s="42">
        <f t="shared" si="5"/>
        <v>663.63750000000005</v>
      </c>
      <c r="V47" s="47"/>
      <c r="W47" s="42"/>
      <c r="X47" s="123"/>
      <c r="Y47" s="42"/>
      <c r="Z47" s="124"/>
      <c r="AA47" s="39"/>
      <c r="AB47" s="125"/>
      <c r="AC47" s="126"/>
      <c r="AD47" s="125">
        <v>30</v>
      </c>
      <c r="AE47" s="128">
        <f t="shared" si="20"/>
        <v>8692.8217031249987</v>
      </c>
      <c r="AF47" s="125"/>
      <c r="AG47" s="46"/>
      <c r="AH47" s="40">
        <v>30</v>
      </c>
      <c r="AI47" s="127">
        <f t="shared" si="21"/>
        <v>8692.8217031249987</v>
      </c>
      <c r="AJ47" s="40"/>
      <c r="AK47" s="40"/>
      <c r="AL47" s="40"/>
      <c r="AM47" s="40"/>
      <c r="AN47" s="40">
        <f t="shared" si="1"/>
        <v>2897.6072343750002</v>
      </c>
      <c r="AO47" s="77">
        <f t="shared" si="2"/>
        <v>49922.960484374998</v>
      </c>
      <c r="AP47" s="77">
        <f t="shared" si="3"/>
        <v>599075.52581249992</v>
      </c>
    </row>
    <row r="48" spans="1:42" ht="20.25" x14ac:dyDescent="0.3">
      <c r="A48" s="92">
        <v>14</v>
      </c>
      <c r="B48" s="41" t="s">
        <v>119</v>
      </c>
      <c r="C48" s="72" t="s">
        <v>113</v>
      </c>
      <c r="D48" s="72" t="s">
        <v>81</v>
      </c>
      <c r="E48" s="41" t="s">
        <v>82</v>
      </c>
      <c r="F48" s="72" t="s">
        <v>187</v>
      </c>
      <c r="G48" s="41" t="s">
        <v>83</v>
      </c>
      <c r="H48" s="43">
        <v>5.24</v>
      </c>
      <c r="I48" s="41">
        <f t="shared" si="4"/>
        <v>92732.28</v>
      </c>
      <c r="J48" s="41">
        <f t="shared" si="0"/>
        <v>162281.49</v>
      </c>
      <c r="K48" s="59"/>
      <c r="L48" s="59"/>
      <c r="M48" s="59">
        <v>20</v>
      </c>
      <c r="N48" s="59">
        <v>15</v>
      </c>
      <c r="O48" s="42">
        <f t="shared" si="18"/>
        <v>202851.86249999999</v>
      </c>
      <c r="P48" s="123"/>
      <c r="Q48" s="42"/>
      <c r="R48" s="47"/>
      <c r="S48" s="42"/>
      <c r="T48" s="47">
        <v>50</v>
      </c>
      <c r="U48" s="42">
        <f t="shared" si="5"/>
        <v>11060.625</v>
      </c>
      <c r="V48" s="47"/>
      <c r="W48" s="42"/>
      <c r="X48" s="123">
        <v>60</v>
      </c>
      <c r="Y48" s="42">
        <f>X48*17697/100</f>
        <v>10618.2</v>
      </c>
      <c r="Z48" s="124">
        <v>40</v>
      </c>
      <c r="AA48" s="39">
        <f>(17697*Z48/100)/16*N48</f>
        <v>6636.375</v>
      </c>
      <c r="AB48" s="125"/>
      <c r="AC48" s="126"/>
      <c r="AD48" s="125">
        <v>30</v>
      </c>
      <c r="AE48" s="128">
        <f t="shared" si="20"/>
        <v>60855.558749999989</v>
      </c>
      <c r="AF48" s="125"/>
      <c r="AG48" s="46"/>
      <c r="AH48" s="40">
        <v>40</v>
      </c>
      <c r="AI48" s="127">
        <f t="shared" si="21"/>
        <v>81140.744999999995</v>
      </c>
      <c r="AJ48" s="40"/>
      <c r="AK48" s="40"/>
      <c r="AL48" s="40"/>
      <c r="AM48" s="40"/>
      <c r="AN48" s="40">
        <f t="shared" si="1"/>
        <v>20285.186249999999</v>
      </c>
      <c r="AO48" s="77">
        <f t="shared" si="2"/>
        <v>393448.55249999999</v>
      </c>
      <c r="AP48" s="77">
        <f t="shared" si="3"/>
        <v>4721382.63</v>
      </c>
    </row>
    <row r="49" spans="1:42" ht="20.25" x14ac:dyDescent="0.3">
      <c r="A49" s="92"/>
      <c r="B49" s="41" t="s">
        <v>119</v>
      </c>
      <c r="C49" s="72" t="s">
        <v>113</v>
      </c>
      <c r="D49" s="72" t="s">
        <v>81</v>
      </c>
      <c r="E49" s="41" t="s">
        <v>82</v>
      </c>
      <c r="F49" s="72" t="s">
        <v>187</v>
      </c>
      <c r="G49" s="41" t="s">
        <v>83</v>
      </c>
      <c r="H49" s="43">
        <v>5.24</v>
      </c>
      <c r="I49" s="41">
        <f t="shared" si="4"/>
        <v>92732.28</v>
      </c>
      <c r="J49" s="41">
        <f t="shared" si="0"/>
        <v>162281.49</v>
      </c>
      <c r="K49" s="59"/>
      <c r="L49" s="59"/>
      <c r="M49" s="59">
        <v>3</v>
      </c>
      <c r="N49" s="59"/>
      <c r="O49" s="42">
        <f t="shared" si="18"/>
        <v>30427.779374999998</v>
      </c>
      <c r="P49" s="123"/>
      <c r="Q49" s="42"/>
      <c r="R49" s="47"/>
      <c r="S49" s="42"/>
      <c r="T49" s="47">
        <v>25</v>
      </c>
      <c r="U49" s="42">
        <f t="shared" si="5"/>
        <v>829.546875</v>
      </c>
      <c r="V49" s="47"/>
      <c r="W49" s="42"/>
      <c r="X49" s="123"/>
      <c r="Y49" s="42"/>
      <c r="Z49" s="124"/>
      <c r="AA49" s="39"/>
      <c r="AB49" s="125"/>
      <c r="AC49" s="126"/>
      <c r="AD49" s="125">
        <v>30</v>
      </c>
      <c r="AE49" s="128">
        <f t="shared" si="20"/>
        <v>9128.3338124999991</v>
      </c>
      <c r="AF49" s="125"/>
      <c r="AG49" s="46"/>
      <c r="AH49" s="40">
        <v>40</v>
      </c>
      <c r="AI49" s="127">
        <f t="shared" si="21"/>
        <v>12171.11175</v>
      </c>
      <c r="AJ49" s="40"/>
      <c r="AK49" s="40"/>
      <c r="AL49" s="40"/>
      <c r="AM49" s="40"/>
      <c r="AN49" s="40">
        <f t="shared" si="1"/>
        <v>3042.7779375</v>
      </c>
      <c r="AO49" s="77">
        <f t="shared" si="2"/>
        <v>55599.549749999998</v>
      </c>
      <c r="AP49" s="77">
        <f t="shared" si="3"/>
        <v>667194.59699999995</v>
      </c>
    </row>
    <row r="50" spans="1:42" ht="21.75" customHeight="1" x14ac:dyDescent="0.3">
      <c r="A50" s="92">
        <v>15</v>
      </c>
      <c r="B50" s="41" t="s">
        <v>120</v>
      </c>
      <c r="C50" s="72" t="s">
        <v>121</v>
      </c>
      <c r="D50" s="104" t="s">
        <v>73</v>
      </c>
      <c r="E50" s="41" t="s">
        <v>82</v>
      </c>
      <c r="F50" s="72" t="s">
        <v>188</v>
      </c>
      <c r="G50" s="41" t="s">
        <v>88</v>
      </c>
      <c r="H50" s="43">
        <v>5.12</v>
      </c>
      <c r="I50" s="41">
        <f t="shared" si="4"/>
        <v>90608.639999999999</v>
      </c>
      <c r="J50" s="41">
        <f t="shared" si="0"/>
        <v>158565.12</v>
      </c>
      <c r="K50" s="59"/>
      <c r="L50" s="59"/>
      <c r="M50" s="59">
        <v>21</v>
      </c>
      <c r="N50" s="59">
        <v>3</v>
      </c>
      <c r="O50" s="42">
        <f t="shared" si="18"/>
        <v>208116.72</v>
      </c>
      <c r="P50" s="123"/>
      <c r="Q50" s="42"/>
      <c r="R50" s="47"/>
      <c r="S50" s="42"/>
      <c r="T50" s="47"/>
      <c r="U50" s="42"/>
      <c r="V50" s="47"/>
      <c r="W50" s="42"/>
      <c r="X50" s="123">
        <v>60</v>
      </c>
      <c r="Y50" s="42">
        <f>X50*17697/100</f>
        <v>10618.2</v>
      </c>
      <c r="Z50" s="124">
        <v>40</v>
      </c>
      <c r="AA50" s="39">
        <f>(17697*Z50/100)/16*N50</f>
        <v>1327.2750000000001</v>
      </c>
      <c r="AB50" s="125"/>
      <c r="AC50" s="126"/>
      <c r="AD50" s="125">
        <v>30</v>
      </c>
      <c r="AE50" s="128">
        <f t="shared" si="20"/>
        <v>62435.015999999989</v>
      </c>
      <c r="AF50" s="125"/>
      <c r="AG50" s="46"/>
      <c r="AH50" s="40">
        <v>35</v>
      </c>
      <c r="AI50" s="127">
        <f t="shared" si="21"/>
        <v>72840.851999999999</v>
      </c>
      <c r="AJ50" s="40"/>
      <c r="AK50" s="40"/>
      <c r="AL50" s="40"/>
      <c r="AM50" s="40"/>
      <c r="AN50" s="40">
        <f t="shared" si="1"/>
        <v>20811.672000000002</v>
      </c>
      <c r="AO50" s="77">
        <f t="shared" si="2"/>
        <v>376149.73500000004</v>
      </c>
      <c r="AP50" s="77">
        <f t="shared" si="3"/>
        <v>4513796.82</v>
      </c>
    </row>
    <row r="51" spans="1:42" ht="20.25" x14ac:dyDescent="0.3">
      <c r="A51" s="92"/>
      <c r="B51" s="41" t="s">
        <v>120</v>
      </c>
      <c r="C51" s="72" t="s">
        <v>121</v>
      </c>
      <c r="D51" s="104" t="s">
        <v>73</v>
      </c>
      <c r="E51" s="41" t="s">
        <v>82</v>
      </c>
      <c r="F51" s="72" t="s">
        <v>188</v>
      </c>
      <c r="G51" s="41" t="s">
        <v>88</v>
      </c>
      <c r="H51" s="43">
        <v>5.12</v>
      </c>
      <c r="I51" s="41">
        <f t="shared" si="4"/>
        <v>90608.639999999999</v>
      </c>
      <c r="J51" s="41">
        <f t="shared" si="0"/>
        <v>158565.12</v>
      </c>
      <c r="K51" s="59"/>
      <c r="L51" s="59"/>
      <c r="M51" s="59">
        <v>3</v>
      </c>
      <c r="N51" s="59"/>
      <c r="O51" s="42">
        <f t="shared" si="18"/>
        <v>29730.959999999999</v>
      </c>
      <c r="P51" s="123"/>
      <c r="Q51" s="42"/>
      <c r="R51" s="47"/>
      <c r="S51" s="42"/>
      <c r="T51" s="47"/>
      <c r="U51" s="42"/>
      <c r="V51" s="47"/>
      <c r="W51" s="42"/>
      <c r="X51" s="123"/>
      <c r="Y51" s="42"/>
      <c r="Z51" s="124"/>
      <c r="AA51" s="39"/>
      <c r="AB51" s="125"/>
      <c r="AC51" s="126"/>
      <c r="AD51" s="125">
        <v>30</v>
      </c>
      <c r="AE51" s="128">
        <f t="shared" si="20"/>
        <v>8919.2879999999986</v>
      </c>
      <c r="AF51" s="125"/>
      <c r="AG51" s="46"/>
      <c r="AH51" s="40">
        <v>35</v>
      </c>
      <c r="AI51" s="127">
        <f t="shared" si="21"/>
        <v>10405.835999999999</v>
      </c>
      <c r="AJ51" s="40"/>
      <c r="AK51" s="40"/>
      <c r="AL51" s="40"/>
      <c r="AM51" s="40"/>
      <c r="AN51" s="40">
        <f t="shared" si="1"/>
        <v>2973.096</v>
      </c>
      <c r="AO51" s="77">
        <f t="shared" si="2"/>
        <v>52029.18</v>
      </c>
      <c r="AP51" s="77">
        <f t="shared" si="3"/>
        <v>624350.16</v>
      </c>
    </row>
    <row r="52" spans="1:42" s="78" customFormat="1" ht="20.25" x14ac:dyDescent="0.3">
      <c r="A52" s="92">
        <v>16</v>
      </c>
      <c r="B52" s="41" t="s">
        <v>123</v>
      </c>
      <c r="C52" s="72" t="s">
        <v>124</v>
      </c>
      <c r="D52" s="72" t="s">
        <v>177</v>
      </c>
      <c r="E52" s="41" t="s">
        <v>82</v>
      </c>
      <c r="F52" s="72" t="s">
        <v>178</v>
      </c>
      <c r="G52" s="41" t="s">
        <v>108</v>
      </c>
      <c r="H52" s="88">
        <v>4.1399999999999997</v>
      </c>
      <c r="I52" s="41">
        <f t="shared" si="4"/>
        <v>73265.579999999987</v>
      </c>
      <c r="J52" s="41">
        <f t="shared" si="0"/>
        <v>128214.76499999998</v>
      </c>
      <c r="K52" s="59"/>
      <c r="L52" s="59"/>
      <c r="M52" s="59">
        <v>12</v>
      </c>
      <c r="N52" s="59">
        <v>9</v>
      </c>
      <c r="O52" s="42">
        <f t="shared" si="18"/>
        <v>96161.073749999981</v>
      </c>
      <c r="P52" s="47"/>
      <c r="Q52" s="41"/>
      <c r="R52" s="47"/>
      <c r="S52" s="41"/>
      <c r="T52" s="47"/>
      <c r="U52" s="42"/>
      <c r="V52" s="47"/>
      <c r="W52" s="41"/>
      <c r="X52" s="47"/>
      <c r="Y52" s="41"/>
      <c r="Z52" s="84">
        <v>40</v>
      </c>
      <c r="AA52" s="39">
        <f>(17697*Z52/100)/16*N52</f>
        <v>3981.8250000000003</v>
      </c>
      <c r="AB52" s="73"/>
      <c r="AC52" s="73"/>
      <c r="AD52" s="38">
        <v>30</v>
      </c>
      <c r="AE52" s="128">
        <f t="shared" si="20"/>
        <v>28848.322124999999</v>
      </c>
      <c r="AF52" s="48"/>
      <c r="AG52" s="41"/>
      <c r="AH52" s="38"/>
      <c r="AI52" s="134"/>
      <c r="AJ52" s="38"/>
      <c r="AK52" s="38">
        <v>100</v>
      </c>
      <c r="AL52" s="38">
        <v>17697</v>
      </c>
      <c r="AM52" s="48"/>
      <c r="AN52" s="40">
        <f t="shared" si="1"/>
        <v>9616.1073749999978</v>
      </c>
      <c r="AO52" s="77">
        <f t="shared" si="2"/>
        <v>156304.32824999996</v>
      </c>
      <c r="AP52" s="77">
        <f t="shared" si="3"/>
        <v>1875651.9389999995</v>
      </c>
    </row>
    <row r="53" spans="1:42" ht="20.25" x14ac:dyDescent="0.3">
      <c r="A53" s="92"/>
      <c r="B53" s="41" t="s">
        <v>123</v>
      </c>
      <c r="C53" s="72" t="s">
        <v>124</v>
      </c>
      <c r="D53" s="72" t="s">
        <v>177</v>
      </c>
      <c r="E53" s="41" t="s">
        <v>82</v>
      </c>
      <c r="F53" s="72" t="s">
        <v>178</v>
      </c>
      <c r="G53" s="41" t="s">
        <v>108</v>
      </c>
      <c r="H53" s="88">
        <v>4.1399999999999997</v>
      </c>
      <c r="I53" s="41">
        <f t="shared" si="4"/>
        <v>73265.579999999987</v>
      </c>
      <c r="J53" s="41">
        <f t="shared" si="0"/>
        <v>128214.76499999998</v>
      </c>
      <c r="K53" s="135"/>
      <c r="L53" s="135"/>
      <c r="M53" s="59">
        <v>2</v>
      </c>
      <c r="N53" s="59"/>
      <c r="O53" s="42">
        <f t="shared" si="18"/>
        <v>16026.845624999998</v>
      </c>
      <c r="P53" s="47"/>
      <c r="Q53" s="41"/>
      <c r="R53" s="47"/>
      <c r="S53" s="41"/>
      <c r="T53" s="47"/>
      <c r="U53" s="42"/>
      <c r="V53" s="47"/>
      <c r="W53" s="41"/>
      <c r="X53" s="47"/>
      <c r="Y53" s="41"/>
      <c r="Z53" s="84"/>
      <c r="AA53" s="39"/>
      <c r="AB53" s="48"/>
      <c r="AC53" s="134"/>
      <c r="AD53" s="48">
        <v>30</v>
      </c>
      <c r="AE53" s="128">
        <f t="shared" si="20"/>
        <v>4808.0536874999998</v>
      </c>
      <c r="AF53" s="136"/>
      <c r="AG53" s="137"/>
      <c r="AH53" s="50"/>
      <c r="AI53" s="138"/>
      <c r="AJ53" s="50"/>
      <c r="AK53" s="50"/>
      <c r="AL53" s="50"/>
      <c r="AM53" s="50"/>
      <c r="AN53" s="40">
        <f t="shared" si="1"/>
        <v>1602.6845624999999</v>
      </c>
      <c r="AO53" s="77">
        <f t="shared" si="2"/>
        <v>22437.583874999997</v>
      </c>
      <c r="AP53" s="77">
        <f t="shared" si="3"/>
        <v>269251.00649999996</v>
      </c>
    </row>
    <row r="54" spans="1:42" ht="20.25" x14ac:dyDescent="0.3">
      <c r="A54" s="92"/>
      <c r="B54" s="41" t="s">
        <v>125</v>
      </c>
      <c r="C54" s="72" t="s">
        <v>126</v>
      </c>
      <c r="D54" s="104" t="s">
        <v>77</v>
      </c>
      <c r="E54" s="41" t="s">
        <v>82</v>
      </c>
      <c r="F54" s="72" t="s">
        <v>178</v>
      </c>
      <c r="G54" s="49" t="s">
        <v>96</v>
      </c>
      <c r="H54" s="88">
        <v>3.58</v>
      </c>
      <c r="I54" s="41">
        <f>H54*17697</f>
        <v>63355.26</v>
      </c>
      <c r="J54" s="41">
        <f t="shared" si="0"/>
        <v>110871.705</v>
      </c>
      <c r="K54" s="135"/>
      <c r="L54" s="135"/>
      <c r="M54" s="59"/>
      <c r="N54" s="59"/>
      <c r="O54" s="42">
        <f>J54/2</f>
        <v>55435.852500000001</v>
      </c>
      <c r="P54" s="47"/>
      <c r="Q54" s="41"/>
      <c r="R54" s="47"/>
      <c r="S54" s="41"/>
      <c r="T54" s="47"/>
      <c r="U54" s="42"/>
      <c r="V54" s="47"/>
      <c r="W54" s="41"/>
      <c r="X54" s="47"/>
      <c r="Y54" s="41"/>
      <c r="Z54" s="84"/>
      <c r="AA54" s="39"/>
      <c r="AB54" s="48"/>
      <c r="AC54" s="134"/>
      <c r="AD54" s="48"/>
      <c r="AE54" s="112"/>
      <c r="AF54" s="136"/>
      <c r="AG54" s="137"/>
      <c r="AH54" s="50"/>
      <c r="AI54" s="138"/>
      <c r="AJ54" s="50"/>
      <c r="AK54" s="50"/>
      <c r="AL54" s="50"/>
      <c r="AM54" s="50"/>
      <c r="AN54" s="40">
        <f t="shared" si="1"/>
        <v>5543.5852500000001</v>
      </c>
      <c r="AO54" s="77">
        <f t="shared" si="2"/>
        <v>60979.437749999997</v>
      </c>
      <c r="AP54" s="77">
        <f t="shared" si="3"/>
        <v>731753.25300000003</v>
      </c>
    </row>
    <row r="55" spans="1:42" ht="20.25" x14ac:dyDescent="0.3">
      <c r="A55" s="92">
        <v>17</v>
      </c>
      <c r="B55" s="41" t="s">
        <v>127</v>
      </c>
      <c r="C55" s="72" t="s">
        <v>128</v>
      </c>
      <c r="D55" s="72" t="s">
        <v>177</v>
      </c>
      <c r="E55" s="41" t="s">
        <v>82</v>
      </c>
      <c r="F55" s="72" t="s">
        <v>189</v>
      </c>
      <c r="G55" s="41" t="s">
        <v>108</v>
      </c>
      <c r="H55" s="43">
        <v>4.38</v>
      </c>
      <c r="I55" s="41">
        <f t="shared" si="4"/>
        <v>77512.86</v>
      </c>
      <c r="J55" s="41">
        <f t="shared" si="0"/>
        <v>135647.505</v>
      </c>
      <c r="K55" s="59">
        <v>17</v>
      </c>
      <c r="L55" s="135"/>
      <c r="M55" s="59"/>
      <c r="N55" s="59">
        <v>17</v>
      </c>
      <c r="O55" s="42">
        <f t="shared" ref="O55:O61" si="23">J55/16*(K55+L55+M55)</f>
        <v>144125.4740625</v>
      </c>
      <c r="P55" s="139">
        <v>40</v>
      </c>
      <c r="Q55" s="41">
        <f>(P55*17697/100)</f>
        <v>7078.8</v>
      </c>
      <c r="R55" s="51"/>
      <c r="S55" s="52"/>
      <c r="T55" s="51"/>
      <c r="U55" s="42"/>
      <c r="V55" s="47">
        <v>50</v>
      </c>
      <c r="W55" s="39">
        <f>V55*17697/100</f>
        <v>8848.5</v>
      </c>
      <c r="X55" s="51"/>
      <c r="Y55" s="52"/>
      <c r="Z55" s="84">
        <v>40</v>
      </c>
      <c r="AA55" s="39">
        <f t="shared" ref="AA55:AA56" si="24">(17697*Z55/100)/16*N55</f>
        <v>7521.2250000000004</v>
      </c>
      <c r="AB55" s="140"/>
      <c r="AC55" s="141"/>
      <c r="AD55" s="125">
        <v>30</v>
      </c>
      <c r="AE55" s="128">
        <f t="shared" ref="AE55:AE61" si="25">(J55*AD55/100)/16*(K55+L55+M55)</f>
        <v>43237.642218750007</v>
      </c>
      <c r="AF55" s="140"/>
      <c r="AG55" s="52"/>
      <c r="AH55" s="53"/>
      <c r="AI55" s="138"/>
      <c r="AJ55" s="53"/>
      <c r="AK55" s="53"/>
      <c r="AL55" s="53"/>
      <c r="AM55" s="53"/>
      <c r="AN55" s="40">
        <f t="shared" si="1"/>
        <v>14412.54740625</v>
      </c>
      <c r="AO55" s="77">
        <f t="shared" si="2"/>
        <v>225224.18868749999</v>
      </c>
      <c r="AP55" s="77">
        <f t="shared" si="3"/>
        <v>2702690.26425</v>
      </c>
    </row>
    <row r="56" spans="1:42" s="79" customFormat="1" ht="20.25" x14ac:dyDescent="0.3">
      <c r="A56" s="92">
        <v>18</v>
      </c>
      <c r="B56" s="41" t="s">
        <v>129</v>
      </c>
      <c r="C56" s="72" t="s">
        <v>130</v>
      </c>
      <c r="D56" s="72" t="s">
        <v>81</v>
      </c>
      <c r="E56" s="41" t="s">
        <v>82</v>
      </c>
      <c r="F56" s="72" t="s">
        <v>225</v>
      </c>
      <c r="G56" s="41" t="s">
        <v>83</v>
      </c>
      <c r="H56" s="43">
        <v>5.41</v>
      </c>
      <c r="I56" s="41">
        <f t="shared" si="4"/>
        <v>95740.77</v>
      </c>
      <c r="J56" s="41">
        <f t="shared" si="0"/>
        <v>167546.3475</v>
      </c>
      <c r="K56" s="59"/>
      <c r="L56" s="59">
        <v>4</v>
      </c>
      <c r="M56" s="59">
        <v>15</v>
      </c>
      <c r="N56" s="59">
        <v>8</v>
      </c>
      <c r="O56" s="42">
        <f t="shared" si="23"/>
        <v>198961.28765625</v>
      </c>
      <c r="P56" s="47"/>
      <c r="Q56" s="46"/>
      <c r="R56" s="47">
        <v>50</v>
      </c>
      <c r="S56" s="42">
        <f>(R56*17697/100)/16*L56</f>
        <v>2212.125</v>
      </c>
      <c r="T56" s="47">
        <v>50</v>
      </c>
      <c r="U56" s="42">
        <f t="shared" si="5"/>
        <v>8295.46875</v>
      </c>
      <c r="V56" s="47"/>
      <c r="W56" s="46"/>
      <c r="X56" s="47">
        <v>60</v>
      </c>
      <c r="Y56" s="42">
        <f>X56*17697/100</f>
        <v>10618.2</v>
      </c>
      <c r="Z56" s="131">
        <v>40</v>
      </c>
      <c r="AA56" s="39">
        <f t="shared" si="24"/>
        <v>3539.4</v>
      </c>
      <c r="AB56" s="132"/>
      <c r="AC56" s="127"/>
      <c r="AD56" s="132">
        <v>30</v>
      </c>
      <c r="AE56" s="128">
        <f t="shared" si="25"/>
        <v>59688.386296874996</v>
      </c>
      <c r="AF56" s="132"/>
      <c r="AG56" s="46"/>
      <c r="AH56" s="40">
        <v>40</v>
      </c>
      <c r="AI56" s="127">
        <f t="shared" ref="AI56:AI60" si="26">(((J56*AH56)/16)/100)*(K56+L56+M56)</f>
        <v>79584.51506250001</v>
      </c>
      <c r="AJ56" s="40"/>
      <c r="AK56" s="40"/>
      <c r="AL56" s="40"/>
      <c r="AM56" s="40"/>
      <c r="AN56" s="40">
        <f t="shared" si="1"/>
        <v>19896.128765625002</v>
      </c>
      <c r="AO56" s="77">
        <f t="shared" si="2"/>
        <v>382795.51153125003</v>
      </c>
      <c r="AP56" s="77">
        <f t="shared" si="3"/>
        <v>4593546.1383750001</v>
      </c>
    </row>
    <row r="57" spans="1:42" ht="20.25" x14ac:dyDescent="0.3">
      <c r="A57" s="92"/>
      <c r="B57" s="41" t="s">
        <v>129</v>
      </c>
      <c r="C57" s="72" t="s">
        <v>130</v>
      </c>
      <c r="D57" s="72" t="s">
        <v>81</v>
      </c>
      <c r="E57" s="41" t="s">
        <v>82</v>
      </c>
      <c r="F57" s="72" t="s">
        <v>225</v>
      </c>
      <c r="G57" s="41" t="s">
        <v>83</v>
      </c>
      <c r="H57" s="43">
        <v>5.41</v>
      </c>
      <c r="I57" s="41">
        <f t="shared" si="4"/>
        <v>95740.77</v>
      </c>
      <c r="J57" s="41">
        <f t="shared" si="0"/>
        <v>167546.3475</v>
      </c>
      <c r="K57" s="59"/>
      <c r="L57" s="59"/>
      <c r="M57" s="59">
        <v>4</v>
      </c>
      <c r="N57" s="59"/>
      <c r="O57" s="42">
        <f t="shared" si="23"/>
        <v>41886.586875000001</v>
      </c>
      <c r="P57" s="123"/>
      <c r="Q57" s="42"/>
      <c r="R57" s="47"/>
      <c r="S57" s="42"/>
      <c r="T57" s="47">
        <v>25</v>
      </c>
      <c r="U57" s="42">
        <f t="shared" si="5"/>
        <v>1106.0625</v>
      </c>
      <c r="V57" s="47"/>
      <c r="W57" s="42"/>
      <c r="X57" s="123"/>
      <c r="Y57" s="42"/>
      <c r="Z57" s="124"/>
      <c r="AA57" s="39"/>
      <c r="AB57" s="125"/>
      <c r="AC57" s="126"/>
      <c r="AD57" s="125">
        <v>30</v>
      </c>
      <c r="AE57" s="128">
        <f t="shared" si="25"/>
        <v>12565.9760625</v>
      </c>
      <c r="AF57" s="125"/>
      <c r="AG57" s="46"/>
      <c r="AH57" s="40">
        <v>40</v>
      </c>
      <c r="AI57" s="127">
        <f t="shared" si="26"/>
        <v>16754.634750000001</v>
      </c>
      <c r="AJ57" s="40"/>
      <c r="AK57" s="40"/>
      <c r="AL57" s="40"/>
      <c r="AM57" s="40"/>
      <c r="AN57" s="40">
        <f t="shared" si="1"/>
        <v>4188.6586875000003</v>
      </c>
      <c r="AO57" s="77">
        <f t="shared" si="2"/>
        <v>76501.918875000003</v>
      </c>
      <c r="AP57" s="77">
        <f t="shared" si="3"/>
        <v>918023.02650000004</v>
      </c>
    </row>
    <row r="58" spans="1:42" ht="20.25" x14ac:dyDescent="0.3">
      <c r="A58" s="92">
        <v>19</v>
      </c>
      <c r="B58" s="41" t="s">
        <v>131</v>
      </c>
      <c r="C58" s="61" t="s">
        <v>132</v>
      </c>
      <c r="D58" s="72" t="s">
        <v>81</v>
      </c>
      <c r="E58" s="41" t="s">
        <v>82</v>
      </c>
      <c r="F58" s="72" t="s">
        <v>217</v>
      </c>
      <c r="G58" s="41" t="s">
        <v>83</v>
      </c>
      <c r="H58" s="43">
        <v>5.41</v>
      </c>
      <c r="I58" s="41">
        <f t="shared" si="4"/>
        <v>95740.77</v>
      </c>
      <c r="J58" s="41">
        <f t="shared" si="0"/>
        <v>167546.3475</v>
      </c>
      <c r="K58" s="59"/>
      <c r="L58" s="59"/>
      <c r="M58" s="59">
        <v>15</v>
      </c>
      <c r="N58" s="59">
        <v>7</v>
      </c>
      <c r="O58" s="42">
        <f t="shared" si="23"/>
        <v>157074.70078124999</v>
      </c>
      <c r="P58" s="123"/>
      <c r="Q58" s="42"/>
      <c r="R58" s="47"/>
      <c r="S58" s="42"/>
      <c r="T58" s="47"/>
      <c r="U58" s="42"/>
      <c r="V58" s="47"/>
      <c r="W58" s="42"/>
      <c r="X58" s="123">
        <v>30</v>
      </c>
      <c r="Y58" s="42">
        <f t="shared" ref="Y58:Y59" si="27">X58*17697/100</f>
        <v>5309.1</v>
      </c>
      <c r="Z58" s="124">
        <v>40</v>
      </c>
      <c r="AA58" s="39">
        <f t="shared" ref="AA58:AA59" si="28">(17697*Z58/100)/16*N58</f>
        <v>3096.9749999999999</v>
      </c>
      <c r="AB58" s="125"/>
      <c r="AC58" s="126"/>
      <c r="AD58" s="125">
        <v>30</v>
      </c>
      <c r="AE58" s="128">
        <f t="shared" si="25"/>
        <v>47122.410234374998</v>
      </c>
      <c r="AF58" s="125"/>
      <c r="AG58" s="132"/>
      <c r="AH58" s="40">
        <v>40</v>
      </c>
      <c r="AI58" s="127">
        <f t="shared" si="26"/>
        <v>62829.880312500005</v>
      </c>
      <c r="AJ58" s="40"/>
      <c r="AK58" s="40"/>
      <c r="AL58" s="40"/>
      <c r="AM58" s="40"/>
      <c r="AN58" s="40">
        <f t="shared" si="1"/>
        <v>15707.470078124999</v>
      </c>
      <c r="AO58" s="77">
        <f t="shared" si="2"/>
        <v>291140.53640625003</v>
      </c>
      <c r="AP58" s="77">
        <f t="shared" si="3"/>
        <v>3493686.4368750006</v>
      </c>
    </row>
    <row r="59" spans="1:42" ht="20.25" x14ac:dyDescent="0.3">
      <c r="A59" s="92">
        <v>20</v>
      </c>
      <c r="B59" s="41" t="s">
        <v>133</v>
      </c>
      <c r="C59" s="72" t="s">
        <v>134</v>
      </c>
      <c r="D59" s="72" t="s">
        <v>111</v>
      </c>
      <c r="E59" s="41" t="s">
        <v>82</v>
      </c>
      <c r="F59" s="72" t="s">
        <v>190</v>
      </c>
      <c r="G59" s="41" t="s">
        <v>112</v>
      </c>
      <c r="H59" s="43">
        <v>5.08</v>
      </c>
      <c r="I59" s="41">
        <f t="shared" si="4"/>
        <v>89900.76</v>
      </c>
      <c r="J59" s="41">
        <f t="shared" si="0"/>
        <v>157326.32999999999</v>
      </c>
      <c r="K59" s="59"/>
      <c r="L59" s="59"/>
      <c r="M59" s="59">
        <v>12</v>
      </c>
      <c r="N59" s="59">
        <v>2</v>
      </c>
      <c r="O59" s="42">
        <f t="shared" si="23"/>
        <v>117994.7475</v>
      </c>
      <c r="P59" s="123"/>
      <c r="Q59" s="42"/>
      <c r="R59" s="47"/>
      <c r="S59" s="41"/>
      <c r="T59" s="47"/>
      <c r="U59" s="42"/>
      <c r="V59" s="47"/>
      <c r="W59" s="42"/>
      <c r="X59" s="123">
        <v>60</v>
      </c>
      <c r="Y59" s="42">
        <f t="shared" si="27"/>
        <v>10618.2</v>
      </c>
      <c r="Z59" s="124">
        <v>40</v>
      </c>
      <c r="AA59" s="39">
        <f t="shared" si="28"/>
        <v>884.85</v>
      </c>
      <c r="AB59" s="125"/>
      <c r="AC59" s="126"/>
      <c r="AD59" s="125">
        <v>30</v>
      </c>
      <c r="AE59" s="128">
        <f t="shared" si="25"/>
        <v>35398.424249999996</v>
      </c>
      <c r="AF59" s="125"/>
      <c r="AG59" s="46"/>
      <c r="AH59" s="40">
        <v>30</v>
      </c>
      <c r="AI59" s="127">
        <f t="shared" si="26"/>
        <v>35398.424249999996</v>
      </c>
      <c r="AJ59" s="40"/>
      <c r="AK59" s="40"/>
      <c r="AL59" s="40"/>
      <c r="AM59" s="40"/>
      <c r="AN59" s="40">
        <f t="shared" si="1"/>
        <v>11799.474750000001</v>
      </c>
      <c r="AO59" s="77">
        <f t="shared" si="2"/>
        <v>212094.12075</v>
      </c>
      <c r="AP59" s="77">
        <f t="shared" si="3"/>
        <v>2545129.449</v>
      </c>
    </row>
    <row r="60" spans="1:42" ht="20.25" x14ac:dyDescent="0.3">
      <c r="A60" s="92"/>
      <c r="B60" s="41" t="s">
        <v>133</v>
      </c>
      <c r="C60" s="72" t="s">
        <v>134</v>
      </c>
      <c r="D60" s="72" t="s">
        <v>111</v>
      </c>
      <c r="E60" s="41" t="s">
        <v>82</v>
      </c>
      <c r="F60" s="72" t="s">
        <v>190</v>
      </c>
      <c r="G60" s="41" t="s">
        <v>112</v>
      </c>
      <c r="H60" s="43">
        <v>5.08</v>
      </c>
      <c r="I60" s="41">
        <f t="shared" ref="I60" si="29">H60*17697</f>
        <v>89900.76</v>
      </c>
      <c r="J60" s="41">
        <f t="shared" si="0"/>
        <v>157326.32999999999</v>
      </c>
      <c r="K60" s="59"/>
      <c r="L60" s="59"/>
      <c r="M60" s="59">
        <v>3</v>
      </c>
      <c r="N60" s="59"/>
      <c r="O60" s="42">
        <f t="shared" si="23"/>
        <v>29498.686874999999</v>
      </c>
      <c r="P60" s="123"/>
      <c r="Q60" s="42"/>
      <c r="R60" s="47"/>
      <c r="S60" s="41"/>
      <c r="T60" s="47"/>
      <c r="U60" s="42"/>
      <c r="V60" s="47"/>
      <c r="W60" s="42"/>
      <c r="X60" s="123"/>
      <c r="Y60" s="42"/>
      <c r="Z60" s="124"/>
      <c r="AA60" s="39"/>
      <c r="AB60" s="125"/>
      <c r="AC60" s="126"/>
      <c r="AD60" s="125">
        <v>30</v>
      </c>
      <c r="AE60" s="128">
        <f t="shared" si="25"/>
        <v>8849.6060624999991</v>
      </c>
      <c r="AF60" s="125"/>
      <c r="AG60" s="46"/>
      <c r="AH60" s="40">
        <v>30</v>
      </c>
      <c r="AI60" s="127">
        <f t="shared" si="26"/>
        <v>8849.6060624999991</v>
      </c>
      <c r="AJ60" s="40"/>
      <c r="AK60" s="40"/>
      <c r="AL60" s="40"/>
      <c r="AM60" s="40"/>
      <c r="AN60" s="40">
        <f t="shared" si="1"/>
        <v>2949.8686875000003</v>
      </c>
      <c r="AO60" s="77">
        <f t="shared" si="2"/>
        <v>50147.767687499989</v>
      </c>
      <c r="AP60" s="77">
        <f t="shared" si="3"/>
        <v>601773.21224999987</v>
      </c>
    </row>
    <row r="61" spans="1:42" ht="20.25" x14ac:dyDescent="0.3">
      <c r="A61" s="92"/>
      <c r="B61" s="41" t="s">
        <v>135</v>
      </c>
      <c r="C61" s="72" t="s">
        <v>136</v>
      </c>
      <c r="D61" s="72" t="s">
        <v>177</v>
      </c>
      <c r="E61" s="41" t="s">
        <v>82</v>
      </c>
      <c r="F61" s="72" t="s">
        <v>190</v>
      </c>
      <c r="G61" s="41" t="s">
        <v>108</v>
      </c>
      <c r="H61" s="43">
        <v>4.67</v>
      </c>
      <c r="I61" s="41">
        <f t="shared" si="4"/>
        <v>82644.990000000005</v>
      </c>
      <c r="J61" s="41">
        <f t="shared" si="0"/>
        <v>144628.73250000001</v>
      </c>
      <c r="K61" s="59"/>
      <c r="L61" s="59"/>
      <c r="M61" s="59">
        <v>9</v>
      </c>
      <c r="N61" s="59">
        <v>9</v>
      </c>
      <c r="O61" s="42">
        <f t="shared" si="23"/>
        <v>81353.662031250002</v>
      </c>
      <c r="P61" s="123"/>
      <c r="Q61" s="42"/>
      <c r="R61" s="47"/>
      <c r="S61" s="42"/>
      <c r="T61" s="47"/>
      <c r="U61" s="42"/>
      <c r="V61" s="47"/>
      <c r="W61" s="42"/>
      <c r="X61" s="123"/>
      <c r="Y61" s="42"/>
      <c r="Z61" s="124">
        <v>40</v>
      </c>
      <c r="AA61" s="39">
        <f>(17697*Z61/100)/16*N61</f>
        <v>3981.8250000000003</v>
      </c>
      <c r="AB61" s="125"/>
      <c r="AC61" s="126"/>
      <c r="AD61" s="125">
        <v>30</v>
      </c>
      <c r="AE61" s="128">
        <f t="shared" si="25"/>
        <v>24406.098609375003</v>
      </c>
      <c r="AF61" s="125"/>
      <c r="AG61" s="46"/>
      <c r="AH61" s="40"/>
      <c r="AI61" s="127"/>
      <c r="AJ61" s="40"/>
      <c r="AK61" s="40"/>
      <c r="AL61" s="40"/>
      <c r="AM61" s="40"/>
      <c r="AN61" s="40">
        <f t="shared" si="1"/>
        <v>8135.3662031250005</v>
      </c>
      <c r="AO61" s="77">
        <f t="shared" si="2"/>
        <v>117876.95184375001</v>
      </c>
      <c r="AP61" s="77">
        <f t="shared" si="3"/>
        <v>1414523.422125</v>
      </c>
    </row>
    <row r="62" spans="1:42" ht="20.25" x14ac:dyDescent="0.3">
      <c r="A62" s="92">
        <v>21</v>
      </c>
      <c r="B62" s="41" t="s">
        <v>211</v>
      </c>
      <c r="C62" s="72" t="s">
        <v>126</v>
      </c>
      <c r="D62" s="104" t="s">
        <v>77</v>
      </c>
      <c r="E62" s="41" t="s">
        <v>82</v>
      </c>
      <c r="F62" s="72" t="s">
        <v>191</v>
      </c>
      <c r="G62" s="49" t="s">
        <v>96</v>
      </c>
      <c r="H62" s="43">
        <v>4.12</v>
      </c>
      <c r="I62" s="41">
        <v>82644.990000000005</v>
      </c>
      <c r="J62" s="41">
        <f t="shared" si="0"/>
        <v>127595.37</v>
      </c>
      <c r="K62" s="59"/>
      <c r="L62" s="59"/>
      <c r="M62" s="59"/>
      <c r="N62" s="59"/>
      <c r="O62" s="42">
        <f>J62/2</f>
        <v>63797.684999999998</v>
      </c>
      <c r="P62" s="123"/>
      <c r="Q62" s="42"/>
      <c r="R62" s="47"/>
      <c r="S62" s="42"/>
      <c r="T62" s="47"/>
      <c r="U62" s="42"/>
      <c r="V62" s="47"/>
      <c r="W62" s="42"/>
      <c r="X62" s="123"/>
      <c r="Y62" s="42"/>
      <c r="Z62" s="124"/>
      <c r="AA62" s="39"/>
      <c r="AB62" s="125"/>
      <c r="AC62" s="126"/>
      <c r="AD62" s="125"/>
      <c r="AE62" s="128"/>
      <c r="AF62" s="125"/>
      <c r="AG62" s="46"/>
      <c r="AH62" s="40"/>
      <c r="AI62" s="127"/>
      <c r="AJ62" s="40"/>
      <c r="AK62" s="40"/>
      <c r="AL62" s="40"/>
      <c r="AM62" s="40"/>
      <c r="AN62" s="40">
        <f t="shared" si="1"/>
        <v>6379.7685000000001</v>
      </c>
      <c r="AO62" s="77">
        <f t="shared" si="2"/>
        <v>70177.453500000003</v>
      </c>
      <c r="AP62" s="77">
        <f t="shared" si="3"/>
        <v>842129.44200000004</v>
      </c>
    </row>
    <row r="63" spans="1:42" ht="21.6" customHeight="1" x14ac:dyDescent="0.35">
      <c r="A63" s="92"/>
      <c r="B63" s="41" t="s">
        <v>137</v>
      </c>
      <c r="C63" s="61" t="s">
        <v>72</v>
      </c>
      <c r="D63" s="104" t="s">
        <v>73</v>
      </c>
      <c r="E63" s="41" t="s">
        <v>82</v>
      </c>
      <c r="F63" s="72" t="s">
        <v>191</v>
      </c>
      <c r="G63" s="41" t="s">
        <v>88</v>
      </c>
      <c r="H63" s="43">
        <v>5.12</v>
      </c>
      <c r="I63" s="41">
        <f t="shared" si="4"/>
        <v>90608.639999999999</v>
      </c>
      <c r="J63" s="41">
        <f t="shared" si="0"/>
        <v>158565.12</v>
      </c>
      <c r="K63" s="59">
        <v>19</v>
      </c>
      <c r="L63" s="80"/>
      <c r="M63" s="59"/>
      <c r="N63" s="59"/>
      <c r="O63" s="42">
        <f t="shared" ref="O63:O75" si="30">J63/16*(K63+L63+M63)</f>
        <v>188296.08</v>
      </c>
      <c r="P63" s="123">
        <v>40</v>
      </c>
      <c r="Q63" s="42">
        <f t="shared" ref="Q63:Q79" si="31">(P63*17697/100)</f>
        <v>7078.8</v>
      </c>
      <c r="R63" s="47"/>
      <c r="S63" s="42"/>
      <c r="T63" s="47"/>
      <c r="U63" s="42"/>
      <c r="V63" s="47">
        <v>50</v>
      </c>
      <c r="W63" s="39">
        <f t="shared" ref="W63:W65" si="32">V63*17697/100</f>
        <v>8848.5</v>
      </c>
      <c r="X63" s="123"/>
      <c r="Y63" s="42"/>
      <c r="Z63" s="124"/>
      <c r="AA63" s="39"/>
      <c r="AB63" s="125"/>
      <c r="AC63" s="126"/>
      <c r="AD63" s="125">
        <v>30</v>
      </c>
      <c r="AE63" s="128">
        <f t="shared" ref="AE63:AE65" si="33">(J63*AD63/100)/16*(K63+L63+M63)</f>
        <v>56488.823999999993</v>
      </c>
      <c r="AF63" s="125"/>
      <c r="AG63" s="46"/>
      <c r="AH63" s="40">
        <v>35</v>
      </c>
      <c r="AI63" s="127">
        <f t="shared" ref="AI63:AI65" si="34">(((J63*AH63)/16)/100)*(K63+L63+M63)</f>
        <v>65903.627999999997</v>
      </c>
      <c r="AJ63" s="40"/>
      <c r="AK63" s="40"/>
      <c r="AL63" s="40"/>
      <c r="AM63" s="40"/>
      <c r="AN63" s="40">
        <f t="shared" si="1"/>
        <v>18829.608</v>
      </c>
      <c r="AO63" s="77">
        <f t="shared" si="2"/>
        <v>345445.43999999994</v>
      </c>
      <c r="AP63" s="77">
        <f t="shared" si="3"/>
        <v>4145345.2799999993</v>
      </c>
    </row>
    <row r="64" spans="1:42" ht="20.25" x14ac:dyDescent="0.3">
      <c r="A64" s="92">
        <v>22</v>
      </c>
      <c r="B64" s="41" t="s">
        <v>138</v>
      </c>
      <c r="C64" s="61" t="s">
        <v>72</v>
      </c>
      <c r="D64" s="72" t="s">
        <v>111</v>
      </c>
      <c r="E64" s="41" t="s">
        <v>82</v>
      </c>
      <c r="F64" s="100" t="s">
        <v>192</v>
      </c>
      <c r="G64" s="41" t="s">
        <v>112</v>
      </c>
      <c r="H64" s="43">
        <v>4.59</v>
      </c>
      <c r="I64" s="41">
        <f t="shared" si="4"/>
        <v>81229.23</v>
      </c>
      <c r="J64" s="41">
        <f t="shared" si="0"/>
        <v>142151.1525</v>
      </c>
      <c r="K64" s="58">
        <v>19</v>
      </c>
      <c r="L64" s="58"/>
      <c r="M64" s="58"/>
      <c r="N64" s="58">
        <v>19</v>
      </c>
      <c r="O64" s="42">
        <f t="shared" si="30"/>
        <v>168804.49359375</v>
      </c>
      <c r="P64" s="130">
        <v>40</v>
      </c>
      <c r="Q64" s="42">
        <f t="shared" si="31"/>
        <v>7078.8</v>
      </c>
      <c r="R64" s="130"/>
      <c r="S64" s="42"/>
      <c r="T64" s="130"/>
      <c r="U64" s="42"/>
      <c r="V64" s="130">
        <v>50</v>
      </c>
      <c r="W64" s="39">
        <f t="shared" si="32"/>
        <v>8848.5</v>
      </c>
      <c r="X64" s="130"/>
      <c r="Y64" s="46"/>
      <c r="Z64" s="131">
        <v>40</v>
      </c>
      <c r="AA64" s="39">
        <f>(17697*Z64/100)/16*N64</f>
        <v>8406.0750000000007</v>
      </c>
      <c r="AB64" s="132"/>
      <c r="AC64" s="127"/>
      <c r="AD64" s="125">
        <v>30</v>
      </c>
      <c r="AE64" s="128">
        <f t="shared" si="33"/>
        <v>50641.348078125004</v>
      </c>
      <c r="AF64" s="132"/>
      <c r="AG64" s="46"/>
      <c r="AH64" s="40">
        <v>30</v>
      </c>
      <c r="AI64" s="127">
        <f t="shared" si="34"/>
        <v>50641.348078125004</v>
      </c>
      <c r="AJ64" s="40"/>
      <c r="AK64" s="40"/>
      <c r="AL64" s="40"/>
      <c r="AM64" s="40"/>
      <c r="AN64" s="40">
        <f t="shared" si="1"/>
        <v>16880.449359375001</v>
      </c>
      <c r="AO64" s="77">
        <f t="shared" si="2"/>
        <v>311301.01410937501</v>
      </c>
      <c r="AP64" s="77">
        <f t="shared" si="3"/>
        <v>3735612.1693125004</v>
      </c>
    </row>
    <row r="65" spans="1:42" ht="20.25" x14ac:dyDescent="0.3">
      <c r="A65" s="92">
        <v>23</v>
      </c>
      <c r="B65" s="41" t="s">
        <v>193</v>
      </c>
      <c r="C65" s="61" t="s">
        <v>72</v>
      </c>
      <c r="D65" s="72" t="s">
        <v>111</v>
      </c>
      <c r="E65" s="41" t="s">
        <v>82</v>
      </c>
      <c r="F65" s="100" t="s">
        <v>226</v>
      </c>
      <c r="G65" s="41" t="s">
        <v>112</v>
      </c>
      <c r="H65" s="43">
        <v>4.51</v>
      </c>
      <c r="I65" s="41">
        <f t="shared" si="4"/>
        <v>79813.47</v>
      </c>
      <c r="J65" s="41">
        <f t="shared" si="0"/>
        <v>139673.57250000001</v>
      </c>
      <c r="K65" s="59">
        <v>17</v>
      </c>
      <c r="L65" s="59"/>
      <c r="M65" s="59"/>
      <c r="N65" s="59"/>
      <c r="O65" s="42">
        <f t="shared" si="30"/>
        <v>148403.17078125</v>
      </c>
      <c r="P65" s="123">
        <v>40</v>
      </c>
      <c r="Q65" s="42">
        <f t="shared" si="31"/>
        <v>7078.8</v>
      </c>
      <c r="R65" s="47"/>
      <c r="S65" s="42"/>
      <c r="T65" s="47"/>
      <c r="U65" s="42"/>
      <c r="V65" s="47">
        <v>50</v>
      </c>
      <c r="W65" s="39">
        <f t="shared" si="32"/>
        <v>8848.5</v>
      </c>
      <c r="X65" s="123"/>
      <c r="Y65" s="42"/>
      <c r="Z65" s="124"/>
      <c r="AA65" s="39"/>
      <c r="AB65" s="125"/>
      <c r="AC65" s="126"/>
      <c r="AD65" s="125">
        <v>30</v>
      </c>
      <c r="AE65" s="128">
        <f t="shared" si="33"/>
        <v>44520.951234375003</v>
      </c>
      <c r="AF65" s="125"/>
      <c r="AG65" s="46"/>
      <c r="AH65" s="40">
        <v>30</v>
      </c>
      <c r="AI65" s="127">
        <f t="shared" si="34"/>
        <v>44520.951234375003</v>
      </c>
      <c r="AJ65" s="40"/>
      <c r="AK65" s="40"/>
      <c r="AL65" s="40"/>
      <c r="AM65" s="40"/>
      <c r="AN65" s="40">
        <f t="shared" si="1"/>
        <v>14840.317078125001</v>
      </c>
      <c r="AO65" s="77">
        <f t="shared" si="2"/>
        <v>268212.69032812503</v>
      </c>
      <c r="AP65" s="77">
        <f t="shared" si="3"/>
        <v>3218552.2839375003</v>
      </c>
    </row>
    <row r="66" spans="1:42" ht="20.25" x14ac:dyDescent="0.3">
      <c r="A66" s="92">
        <v>24</v>
      </c>
      <c r="B66" s="41" t="s">
        <v>194</v>
      </c>
      <c r="C66" s="72" t="s">
        <v>80</v>
      </c>
      <c r="D66" s="104" t="s">
        <v>177</v>
      </c>
      <c r="E66" s="41" t="s">
        <v>82</v>
      </c>
      <c r="F66" s="72" t="s">
        <v>170</v>
      </c>
      <c r="G66" s="41" t="s">
        <v>108</v>
      </c>
      <c r="H66" s="43">
        <v>4.2300000000000004</v>
      </c>
      <c r="I66" s="41">
        <f t="shared" si="4"/>
        <v>74858.310000000012</v>
      </c>
      <c r="J66" s="41">
        <f t="shared" si="0"/>
        <v>131002.04250000003</v>
      </c>
      <c r="K66" s="58"/>
      <c r="L66" s="58"/>
      <c r="M66" s="58"/>
      <c r="N66" s="58"/>
      <c r="O66" s="42">
        <f t="shared" si="30"/>
        <v>0</v>
      </c>
      <c r="P66" s="130"/>
      <c r="Q66" s="42"/>
      <c r="R66" s="130"/>
      <c r="S66" s="42"/>
      <c r="T66" s="130"/>
      <c r="U66" s="42"/>
      <c r="V66" s="130"/>
      <c r="W66" s="46"/>
      <c r="X66" s="130"/>
      <c r="Y66" s="46"/>
      <c r="Z66" s="131"/>
      <c r="AA66" s="39"/>
      <c r="AB66" s="132"/>
      <c r="AC66" s="127"/>
      <c r="AD66" s="125"/>
      <c r="AE66" s="128"/>
      <c r="AF66" s="132"/>
      <c r="AG66" s="46"/>
      <c r="AH66" s="40"/>
      <c r="AI66" s="127"/>
      <c r="AJ66" s="40"/>
      <c r="AK66" s="40"/>
      <c r="AL66" s="40"/>
      <c r="AM66" s="40"/>
      <c r="AN66" s="40"/>
      <c r="AO66" s="77">
        <f t="shared" si="2"/>
        <v>0</v>
      </c>
      <c r="AP66" s="77">
        <f t="shared" si="3"/>
        <v>0</v>
      </c>
    </row>
    <row r="67" spans="1:42" ht="20.25" x14ac:dyDescent="0.3">
      <c r="A67" s="92">
        <v>25</v>
      </c>
      <c r="B67" s="41" t="s">
        <v>140</v>
      </c>
      <c r="C67" s="61" t="s">
        <v>72</v>
      </c>
      <c r="D67" s="104" t="s">
        <v>73</v>
      </c>
      <c r="E67" s="41" t="s">
        <v>82</v>
      </c>
      <c r="F67" s="72" t="s">
        <v>221</v>
      </c>
      <c r="G67" s="41" t="s">
        <v>88</v>
      </c>
      <c r="H67" s="43">
        <v>5.03</v>
      </c>
      <c r="I67" s="41">
        <f t="shared" si="4"/>
        <v>89015.91</v>
      </c>
      <c r="J67" s="41">
        <f t="shared" si="0"/>
        <v>155777.8425</v>
      </c>
      <c r="K67" s="59">
        <v>17</v>
      </c>
      <c r="L67" s="59"/>
      <c r="M67" s="59"/>
      <c r="N67" s="59"/>
      <c r="O67" s="42">
        <f t="shared" si="30"/>
        <v>165513.95765624999</v>
      </c>
      <c r="P67" s="123">
        <v>40</v>
      </c>
      <c r="Q67" s="42">
        <f t="shared" si="31"/>
        <v>7078.8</v>
      </c>
      <c r="R67" s="47"/>
      <c r="S67" s="42"/>
      <c r="T67" s="47"/>
      <c r="U67" s="42"/>
      <c r="V67" s="47">
        <v>50</v>
      </c>
      <c r="W67" s="39">
        <f>V67*17697/100</f>
        <v>8848.5</v>
      </c>
      <c r="X67" s="123"/>
      <c r="Y67" s="42"/>
      <c r="Z67" s="124"/>
      <c r="AA67" s="39"/>
      <c r="AB67" s="125"/>
      <c r="AC67" s="126"/>
      <c r="AD67" s="125">
        <v>30</v>
      </c>
      <c r="AE67" s="128">
        <f t="shared" ref="AE67:AE75" si="35">(J67*AD67/100)/16*(K67+L67+M67)</f>
        <v>49654.187296875003</v>
      </c>
      <c r="AF67" s="125"/>
      <c r="AG67" s="46"/>
      <c r="AH67" s="40">
        <v>35</v>
      </c>
      <c r="AI67" s="127">
        <f t="shared" ref="AI67:AI74" si="36">(((J67*AH67)/16)/100)*(K67+L67+M67)</f>
        <v>57929.885179687495</v>
      </c>
      <c r="AJ67" s="40"/>
      <c r="AK67" s="40"/>
      <c r="AL67" s="40"/>
      <c r="AM67" s="40"/>
      <c r="AN67" s="40">
        <f t="shared" si="1"/>
        <v>16551.395765624999</v>
      </c>
      <c r="AO67" s="77">
        <f t="shared" si="2"/>
        <v>305576.72589843749</v>
      </c>
      <c r="AP67" s="77">
        <f t="shared" si="3"/>
        <v>3666920.7107812501</v>
      </c>
    </row>
    <row r="68" spans="1:42" ht="20.25" x14ac:dyDescent="0.3">
      <c r="A68" s="92">
        <v>26</v>
      </c>
      <c r="B68" s="41" t="s">
        <v>141</v>
      </c>
      <c r="C68" s="72" t="s">
        <v>87</v>
      </c>
      <c r="D68" s="72" t="s">
        <v>111</v>
      </c>
      <c r="E68" s="41" t="s">
        <v>82</v>
      </c>
      <c r="F68" s="72" t="s">
        <v>196</v>
      </c>
      <c r="G68" s="41" t="s">
        <v>112</v>
      </c>
      <c r="H68" s="54">
        <v>4.9000000000000004</v>
      </c>
      <c r="I68" s="41">
        <f t="shared" si="4"/>
        <v>86715.3</v>
      </c>
      <c r="J68" s="41">
        <f t="shared" si="0"/>
        <v>151751.77499999999</v>
      </c>
      <c r="K68" s="59"/>
      <c r="L68" s="59"/>
      <c r="M68" s="59">
        <v>17</v>
      </c>
      <c r="N68" s="59">
        <v>5</v>
      </c>
      <c r="O68" s="42">
        <f t="shared" si="30"/>
        <v>161236.26093749999</v>
      </c>
      <c r="P68" s="123"/>
      <c r="Q68" s="42"/>
      <c r="R68" s="47"/>
      <c r="S68" s="42"/>
      <c r="T68" s="47">
        <v>40</v>
      </c>
      <c r="U68" s="42">
        <f t="shared" si="5"/>
        <v>7521.2250000000004</v>
      </c>
      <c r="V68" s="47"/>
      <c r="W68" s="42"/>
      <c r="X68" s="123">
        <v>60</v>
      </c>
      <c r="Y68" s="42">
        <f>X68*17697/100</f>
        <v>10618.2</v>
      </c>
      <c r="Z68" s="124">
        <v>40</v>
      </c>
      <c r="AA68" s="39">
        <f>(17697*Z68/100)/16*N68</f>
        <v>2212.125</v>
      </c>
      <c r="AB68" s="125"/>
      <c r="AC68" s="126"/>
      <c r="AD68" s="125">
        <v>30</v>
      </c>
      <c r="AE68" s="128">
        <f t="shared" si="35"/>
        <v>48370.878281249999</v>
      </c>
      <c r="AF68" s="125"/>
      <c r="AG68" s="46"/>
      <c r="AH68" s="40">
        <v>30</v>
      </c>
      <c r="AI68" s="127">
        <f t="shared" si="36"/>
        <v>48370.878281249999</v>
      </c>
      <c r="AJ68" s="40"/>
      <c r="AK68" s="40"/>
      <c r="AL68" s="40"/>
      <c r="AM68" s="40"/>
      <c r="AN68" s="40">
        <f t="shared" si="1"/>
        <v>16123.626093749999</v>
      </c>
      <c r="AO68" s="77">
        <f t="shared" si="2"/>
        <v>294453.19359375001</v>
      </c>
      <c r="AP68" s="77">
        <f t="shared" si="3"/>
        <v>3533438.3231250001</v>
      </c>
    </row>
    <row r="69" spans="1:42" ht="20.25" x14ac:dyDescent="0.3">
      <c r="A69" s="92"/>
      <c r="B69" s="41" t="s">
        <v>141</v>
      </c>
      <c r="C69" s="72" t="s">
        <v>87</v>
      </c>
      <c r="D69" s="72" t="s">
        <v>111</v>
      </c>
      <c r="E69" s="41" t="s">
        <v>82</v>
      </c>
      <c r="F69" s="72" t="s">
        <v>196</v>
      </c>
      <c r="G69" s="41" t="s">
        <v>112</v>
      </c>
      <c r="H69" s="54">
        <v>4.9000000000000004</v>
      </c>
      <c r="I69" s="41">
        <f t="shared" si="4"/>
        <v>86715.3</v>
      </c>
      <c r="J69" s="41">
        <f t="shared" si="0"/>
        <v>151751.77499999999</v>
      </c>
      <c r="K69" s="59"/>
      <c r="L69" s="59"/>
      <c r="M69" s="59">
        <v>12</v>
      </c>
      <c r="N69" s="59"/>
      <c r="O69" s="42">
        <f t="shared" si="30"/>
        <v>113813.83124999999</v>
      </c>
      <c r="P69" s="123"/>
      <c r="Q69" s="42"/>
      <c r="R69" s="47"/>
      <c r="S69" s="42"/>
      <c r="T69" s="47">
        <v>20</v>
      </c>
      <c r="U69" s="42">
        <f t="shared" si="5"/>
        <v>2654.55</v>
      </c>
      <c r="V69" s="47"/>
      <c r="W69" s="42"/>
      <c r="X69" s="123"/>
      <c r="Y69" s="42"/>
      <c r="Z69" s="124"/>
      <c r="AA69" s="39"/>
      <c r="AB69" s="125"/>
      <c r="AC69" s="126"/>
      <c r="AD69" s="125">
        <v>30</v>
      </c>
      <c r="AE69" s="128">
        <f t="shared" si="35"/>
        <v>34144.149375000001</v>
      </c>
      <c r="AF69" s="125"/>
      <c r="AG69" s="46"/>
      <c r="AH69" s="40">
        <v>30</v>
      </c>
      <c r="AI69" s="127">
        <f t="shared" si="36"/>
        <v>34144.149375000001</v>
      </c>
      <c r="AJ69" s="40"/>
      <c r="AK69" s="40"/>
      <c r="AL69" s="40"/>
      <c r="AM69" s="40"/>
      <c r="AN69" s="40">
        <f t="shared" si="1"/>
        <v>11381.383125</v>
      </c>
      <c r="AO69" s="77">
        <f t="shared" si="2"/>
        <v>196138.06312499999</v>
      </c>
      <c r="AP69" s="77">
        <f t="shared" si="3"/>
        <v>2353656.7574999998</v>
      </c>
    </row>
    <row r="70" spans="1:42" ht="23.25" customHeight="1" x14ac:dyDescent="0.3">
      <c r="A70" s="92">
        <v>27</v>
      </c>
      <c r="B70" s="41" t="s">
        <v>142</v>
      </c>
      <c r="C70" s="72" t="s">
        <v>113</v>
      </c>
      <c r="D70" s="104" t="s">
        <v>143</v>
      </c>
      <c r="E70" s="41" t="s">
        <v>82</v>
      </c>
      <c r="F70" s="72" t="s">
        <v>197</v>
      </c>
      <c r="G70" s="41" t="s">
        <v>83</v>
      </c>
      <c r="H70" s="43">
        <v>5.24</v>
      </c>
      <c r="I70" s="41">
        <f t="shared" si="4"/>
        <v>92732.28</v>
      </c>
      <c r="J70" s="41">
        <f t="shared" si="0"/>
        <v>162281.49</v>
      </c>
      <c r="K70" s="59"/>
      <c r="L70" s="59"/>
      <c r="M70" s="59">
        <v>20</v>
      </c>
      <c r="N70" s="59"/>
      <c r="O70" s="42">
        <f t="shared" si="30"/>
        <v>202851.86249999999</v>
      </c>
      <c r="P70" s="123"/>
      <c r="Q70" s="42"/>
      <c r="R70" s="47"/>
      <c r="S70" s="42"/>
      <c r="T70" s="47">
        <v>50</v>
      </c>
      <c r="U70" s="42">
        <f t="shared" si="5"/>
        <v>11060.625</v>
      </c>
      <c r="V70" s="47"/>
      <c r="W70" s="42"/>
      <c r="X70" s="123">
        <v>60</v>
      </c>
      <c r="Y70" s="42">
        <f>X70*17697/100</f>
        <v>10618.2</v>
      </c>
      <c r="Z70" s="124"/>
      <c r="AA70" s="39"/>
      <c r="AB70" s="125"/>
      <c r="AC70" s="126"/>
      <c r="AD70" s="125">
        <v>30</v>
      </c>
      <c r="AE70" s="128">
        <f t="shared" si="35"/>
        <v>60855.558749999989</v>
      </c>
      <c r="AF70" s="125"/>
      <c r="AG70" s="46"/>
      <c r="AH70" s="40">
        <v>40</v>
      </c>
      <c r="AI70" s="127">
        <f t="shared" si="36"/>
        <v>81140.744999999995</v>
      </c>
      <c r="AJ70" s="40"/>
      <c r="AK70" s="40"/>
      <c r="AL70" s="40"/>
      <c r="AM70" s="40"/>
      <c r="AN70" s="40">
        <f t="shared" si="1"/>
        <v>20285.186249999999</v>
      </c>
      <c r="AO70" s="77">
        <f t="shared" si="2"/>
        <v>386812.17749999999</v>
      </c>
      <c r="AP70" s="77">
        <f t="shared" si="3"/>
        <v>4641746.13</v>
      </c>
    </row>
    <row r="71" spans="1:42" ht="21" customHeight="1" x14ac:dyDescent="0.3">
      <c r="A71" s="92"/>
      <c r="B71" s="41" t="s">
        <v>142</v>
      </c>
      <c r="C71" s="72" t="s">
        <v>113</v>
      </c>
      <c r="D71" s="104" t="s">
        <v>143</v>
      </c>
      <c r="E71" s="41" t="s">
        <v>82</v>
      </c>
      <c r="F71" s="72" t="s">
        <v>197</v>
      </c>
      <c r="G71" s="41" t="s">
        <v>83</v>
      </c>
      <c r="H71" s="43">
        <v>5.24</v>
      </c>
      <c r="I71" s="41">
        <f t="shared" si="4"/>
        <v>92732.28</v>
      </c>
      <c r="J71" s="41">
        <f t="shared" si="0"/>
        <v>162281.49</v>
      </c>
      <c r="K71" s="59"/>
      <c r="L71" s="59"/>
      <c r="M71" s="59">
        <v>3</v>
      </c>
      <c r="N71" s="59"/>
      <c r="O71" s="42">
        <f t="shared" si="30"/>
        <v>30427.779374999998</v>
      </c>
      <c r="P71" s="123"/>
      <c r="Q71" s="42"/>
      <c r="R71" s="47"/>
      <c r="S71" s="42"/>
      <c r="T71" s="47">
        <v>25</v>
      </c>
      <c r="U71" s="42">
        <f t="shared" si="5"/>
        <v>829.546875</v>
      </c>
      <c r="V71" s="47"/>
      <c r="W71" s="42"/>
      <c r="X71" s="123"/>
      <c r="Y71" s="42"/>
      <c r="Z71" s="124"/>
      <c r="AA71" s="39"/>
      <c r="AB71" s="125"/>
      <c r="AC71" s="126"/>
      <c r="AD71" s="125">
        <v>30</v>
      </c>
      <c r="AE71" s="128">
        <f t="shared" si="35"/>
        <v>9128.3338124999991</v>
      </c>
      <c r="AF71" s="125"/>
      <c r="AG71" s="46"/>
      <c r="AH71" s="40">
        <v>40</v>
      </c>
      <c r="AI71" s="127">
        <f t="shared" si="36"/>
        <v>12171.11175</v>
      </c>
      <c r="AJ71" s="40"/>
      <c r="AK71" s="40"/>
      <c r="AL71" s="40"/>
      <c r="AM71" s="40"/>
      <c r="AN71" s="40">
        <f t="shared" si="1"/>
        <v>3042.7779375</v>
      </c>
      <c r="AO71" s="77">
        <f t="shared" si="2"/>
        <v>55599.549749999998</v>
      </c>
      <c r="AP71" s="77">
        <f t="shared" si="3"/>
        <v>667194.59699999995</v>
      </c>
    </row>
    <row r="72" spans="1:42" ht="20.25" x14ac:dyDescent="0.3">
      <c r="A72" s="92">
        <v>28</v>
      </c>
      <c r="B72" s="41" t="s">
        <v>220</v>
      </c>
      <c r="C72" s="72" t="s">
        <v>121</v>
      </c>
      <c r="D72" s="72" t="s">
        <v>111</v>
      </c>
      <c r="E72" s="41" t="s">
        <v>82</v>
      </c>
      <c r="F72" s="72" t="s">
        <v>198</v>
      </c>
      <c r="G72" s="41" t="s">
        <v>112</v>
      </c>
      <c r="H72" s="43">
        <v>5.08</v>
      </c>
      <c r="I72" s="41">
        <f t="shared" si="4"/>
        <v>89900.76</v>
      </c>
      <c r="J72" s="41">
        <f t="shared" si="0"/>
        <v>157326.32999999999</v>
      </c>
      <c r="K72" s="59"/>
      <c r="L72" s="59"/>
      <c r="M72" s="59">
        <v>2</v>
      </c>
      <c r="N72" s="59"/>
      <c r="O72" s="42">
        <f t="shared" si="30"/>
        <v>19665.791249999998</v>
      </c>
      <c r="P72" s="123"/>
      <c r="Q72" s="42"/>
      <c r="R72" s="47"/>
      <c r="S72" s="42"/>
      <c r="T72" s="47"/>
      <c r="U72" s="42"/>
      <c r="V72" s="47"/>
      <c r="W72" s="42"/>
      <c r="X72" s="123"/>
      <c r="Y72" s="42"/>
      <c r="Z72" s="124"/>
      <c r="AA72" s="39"/>
      <c r="AB72" s="125"/>
      <c r="AC72" s="126"/>
      <c r="AD72" s="125">
        <v>30</v>
      </c>
      <c r="AE72" s="128">
        <f t="shared" si="35"/>
        <v>5899.7373749999997</v>
      </c>
      <c r="AF72" s="125"/>
      <c r="AG72" s="46"/>
      <c r="AH72" s="40">
        <v>30</v>
      </c>
      <c r="AI72" s="127">
        <f t="shared" si="36"/>
        <v>5899.7373749999997</v>
      </c>
      <c r="AJ72" s="40"/>
      <c r="AK72" s="40"/>
      <c r="AL72" s="40"/>
      <c r="AM72" s="40"/>
      <c r="AN72" s="40">
        <f t="shared" si="1"/>
        <v>1966.579125</v>
      </c>
      <c r="AO72" s="77">
        <f t="shared" si="2"/>
        <v>33431.845125</v>
      </c>
      <c r="AP72" s="77">
        <f t="shared" si="3"/>
        <v>401182.14150000003</v>
      </c>
    </row>
    <row r="73" spans="1:42" ht="20.25" x14ac:dyDescent="0.3">
      <c r="A73" s="92"/>
      <c r="B73" s="41" t="s">
        <v>220</v>
      </c>
      <c r="C73" s="72" t="s">
        <v>121</v>
      </c>
      <c r="D73" s="72" t="s">
        <v>111</v>
      </c>
      <c r="E73" s="41" t="s">
        <v>82</v>
      </c>
      <c r="F73" s="72" t="s">
        <v>198</v>
      </c>
      <c r="G73" s="41" t="s">
        <v>112</v>
      </c>
      <c r="H73" s="43">
        <v>5.08</v>
      </c>
      <c r="I73" s="41">
        <f t="shared" ref="I73" si="37">H73*17697</f>
        <v>89900.76</v>
      </c>
      <c r="J73" s="41">
        <f t="shared" si="0"/>
        <v>157326.32999999999</v>
      </c>
      <c r="K73" s="59"/>
      <c r="L73" s="59"/>
      <c r="M73" s="59">
        <v>2</v>
      </c>
      <c r="N73" s="59"/>
      <c r="O73" s="42">
        <f t="shared" si="30"/>
        <v>19665.791249999998</v>
      </c>
      <c r="P73" s="123"/>
      <c r="Q73" s="42"/>
      <c r="R73" s="47"/>
      <c r="S73" s="42"/>
      <c r="T73" s="47"/>
      <c r="U73" s="42"/>
      <c r="V73" s="47"/>
      <c r="W73" s="42"/>
      <c r="X73" s="123"/>
      <c r="Y73" s="42"/>
      <c r="Z73" s="124"/>
      <c r="AA73" s="39"/>
      <c r="AB73" s="125"/>
      <c r="AC73" s="126"/>
      <c r="AD73" s="125">
        <v>30</v>
      </c>
      <c r="AE73" s="128">
        <f t="shared" si="35"/>
        <v>5899.7373749999997</v>
      </c>
      <c r="AF73" s="125"/>
      <c r="AG73" s="46"/>
      <c r="AH73" s="40">
        <v>30</v>
      </c>
      <c r="AI73" s="127">
        <f t="shared" si="36"/>
        <v>5899.7373749999997</v>
      </c>
      <c r="AJ73" s="40"/>
      <c r="AK73" s="40"/>
      <c r="AL73" s="40"/>
      <c r="AM73" s="40"/>
      <c r="AN73" s="40">
        <f t="shared" si="1"/>
        <v>1966.579125</v>
      </c>
      <c r="AO73" s="77">
        <f t="shared" si="2"/>
        <v>33431.845125</v>
      </c>
      <c r="AP73" s="77">
        <f t="shared" si="3"/>
        <v>401182.14150000003</v>
      </c>
    </row>
    <row r="74" spans="1:42" ht="20.25" x14ac:dyDescent="0.3">
      <c r="A74" s="92">
        <v>29</v>
      </c>
      <c r="B74" s="55" t="s">
        <v>146</v>
      </c>
      <c r="C74" s="61" t="s">
        <v>72</v>
      </c>
      <c r="D74" s="104" t="s">
        <v>143</v>
      </c>
      <c r="E74" s="41" t="s">
        <v>82</v>
      </c>
      <c r="F74" s="72" t="s">
        <v>225</v>
      </c>
      <c r="G74" s="41" t="s">
        <v>83</v>
      </c>
      <c r="H74" s="43">
        <v>5.41</v>
      </c>
      <c r="I74" s="41">
        <f t="shared" si="4"/>
        <v>95740.77</v>
      </c>
      <c r="J74" s="41">
        <f t="shared" si="0"/>
        <v>167546.3475</v>
      </c>
      <c r="K74" s="59">
        <v>19</v>
      </c>
      <c r="L74" s="59"/>
      <c r="M74" s="59"/>
      <c r="N74" s="59">
        <v>19</v>
      </c>
      <c r="O74" s="42">
        <f t="shared" si="30"/>
        <v>198961.28765625</v>
      </c>
      <c r="P74" s="123">
        <v>40</v>
      </c>
      <c r="Q74" s="42">
        <f t="shared" si="31"/>
        <v>7078.8</v>
      </c>
      <c r="R74" s="47"/>
      <c r="S74" s="42"/>
      <c r="T74" s="47"/>
      <c r="U74" s="42"/>
      <c r="V74" s="47">
        <v>50</v>
      </c>
      <c r="W74" s="39">
        <f>V74*17697/100</f>
        <v>8848.5</v>
      </c>
      <c r="X74" s="123"/>
      <c r="Y74" s="42"/>
      <c r="Z74" s="124">
        <v>40</v>
      </c>
      <c r="AA74" s="39">
        <f t="shared" ref="AA74:AA75" si="38">(17697*Z74/100)/16*N74</f>
        <v>8406.0750000000007</v>
      </c>
      <c r="AB74" s="125"/>
      <c r="AC74" s="126"/>
      <c r="AD74" s="125">
        <v>30</v>
      </c>
      <c r="AE74" s="128">
        <f t="shared" si="35"/>
        <v>59688.386296874996</v>
      </c>
      <c r="AF74" s="125"/>
      <c r="AG74" s="46"/>
      <c r="AH74" s="40">
        <v>40</v>
      </c>
      <c r="AI74" s="127">
        <f t="shared" si="36"/>
        <v>79584.51506250001</v>
      </c>
      <c r="AJ74" s="40"/>
      <c r="AK74" s="40"/>
      <c r="AL74" s="40"/>
      <c r="AM74" s="40"/>
      <c r="AN74" s="40">
        <f t="shared" si="1"/>
        <v>19896.128765625002</v>
      </c>
      <c r="AO74" s="77">
        <f t="shared" si="2"/>
        <v>382463.69278125005</v>
      </c>
      <c r="AP74" s="77">
        <f t="shared" si="3"/>
        <v>4589564.3133750008</v>
      </c>
    </row>
    <row r="75" spans="1:42" ht="20.25" x14ac:dyDescent="0.3">
      <c r="A75" s="92">
        <v>30</v>
      </c>
      <c r="B75" s="41" t="s">
        <v>147</v>
      </c>
      <c r="C75" s="72" t="s">
        <v>80</v>
      </c>
      <c r="D75" s="104" t="s">
        <v>177</v>
      </c>
      <c r="E75" s="41" t="s">
        <v>74</v>
      </c>
      <c r="F75" s="72" t="s">
        <v>227</v>
      </c>
      <c r="G75" s="41" t="s">
        <v>78</v>
      </c>
      <c r="H75" s="43">
        <v>3.36</v>
      </c>
      <c r="I75" s="41">
        <f t="shared" si="4"/>
        <v>59461.919999999998</v>
      </c>
      <c r="J75" s="41">
        <f t="shared" si="0"/>
        <v>104058.36</v>
      </c>
      <c r="K75" s="59">
        <v>10</v>
      </c>
      <c r="L75" s="59"/>
      <c r="M75" s="59">
        <v>6</v>
      </c>
      <c r="N75" s="59">
        <v>8</v>
      </c>
      <c r="O75" s="42">
        <f t="shared" si="30"/>
        <v>104058.36</v>
      </c>
      <c r="P75" s="123"/>
      <c r="Q75" s="42"/>
      <c r="R75" s="47"/>
      <c r="S75" s="42"/>
      <c r="T75" s="47">
        <v>40</v>
      </c>
      <c r="U75" s="42">
        <f t="shared" si="5"/>
        <v>2654.55</v>
      </c>
      <c r="V75" s="47"/>
      <c r="W75" s="42"/>
      <c r="X75" s="123"/>
      <c r="Y75" s="42"/>
      <c r="Z75" s="124">
        <v>40</v>
      </c>
      <c r="AA75" s="39">
        <f t="shared" si="38"/>
        <v>3539.4</v>
      </c>
      <c r="AB75" s="125"/>
      <c r="AC75" s="126"/>
      <c r="AD75" s="125">
        <v>30</v>
      </c>
      <c r="AE75" s="128">
        <f t="shared" si="35"/>
        <v>31217.507999999998</v>
      </c>
      <c r="AF75" s="125"/>
      <c r="AG75" s="46"/>
      <c r="AH75" s="40"/>
      <c r="AI75" s="127"/>
      <c r="AJ75" s="40"/>
      <c r="AK75" s="40"/>
      <c r="AL75" s="40"/>
      <c r="AM75" s="40"/>
      <c r="AN75" s="40">
        <f t="shared" si="1"/>
        <v>10405.836000000001</v>
      </c>
      <c r="AO75" s="77">
        <f t="shared" si="2"/>
        <v>151875.65400000001</v>
      </c>
      <c r="AP75" s="77">
        <f t="shared" si="3"/>
        <v>1822507.8480000002</v>
      </c>
    </row>
    <row r="76" spans="1:42" ht="20.25" x14ac:dyDescent="0.3">
      <c r="A76" s="92">
        <v>31</v>
      </c>
      <c r="B76" s="41" t="s">
        <v>210</v>
      </c>
      <c r="C76" s="100" t="s">
        <v>208</v>
      </c>
      <c r="D76" s="104" t="s">
        <v>177</v>
      </c>
      <c r="E76" s="41" t="s">
        <v>82</v>
      </c>
      <c r="F76" s="107">
        <v>0</v>
      </c>
      <c r="G76" s="41" t="s">
        <v>108</v>
      </c>
      <c r="H76" s="54">
        <v>4.0999999999999996</v>
      </c>
      <c r="I76" s="41">
        <f t="shared" si="4"/>
        <v>72557.7</v>
      </c>
      <c r="J76" s="41">
        <f t="shared" si="0"/>
        <v>126975.97499999999</v>
      </c>
      <c r="K76" s="59"/>
      <c r="L76" s="59"/>
      <c r="M76" s="59"/>
      <c r="N76" s="59"/>
      <c r="O76" s="42">
        <f>J76/2</f>
        <v>63487.987499999996</v>
      </c>
      <c r="P76" s="123"/>
      <c r="Q76" s="42"/>
      <c r="R76" s="47"/>
      <c r="S76" s="42"/>
      <c r="T76" s="47"/>
      <c r="U76" s="42"/>
      <c r="V76" s="47"/>
      <c r="W76" s="42"/>
      <c r="X76" s="123"/>
      <c r="Y76" s="42"/>
      <c r="Z76" s="124">
        <v>20</v>
      </c>
      <c r="AA76" s="39">
        <f>(17697*Z76/100)*0.5</f>
        <v>1769.7</v>
      </c>
      <c r="AB76" s="125"/>
      <c r="AC76" s="126"/>
      <c r="AD76" s="125"/>
      <c r="AE76" s="128"/>
      <c r="AF76" s="125"/>
      <c r="AG76" s="46"/>
      <c r="AH76" s="40"/>
      <c r="AI76" s="127"/>
      <c r="AJ76" s="40"/>
      <c r="AK76" s="40"/>
      <c r="AL76" s="40"/>
      <c r="AM76" s="40"/>
      <c r="AN76" s="40">
        <f t="shared" si="1"/>
        <v>6348.7987499999999</v>
      </c>
      <c r="AO76" s="77">
        <f t="shared" si="2"/>
        <v>71606.486249999987</v>
      </c>
      <c r="AP76" s="77">
        <f t="shared" si="3"/>
        <v>859277.83499999985</v>
      </c>
    </row>
    <row r="77" spans="1:42" ht="22.5" customHeight="1" x14ac:dyDescent="0.3">
      <c r="A77" s="92"/>
      <c r="B77" s="41" t="s">
        <v>209</v>
      </c>
      <c r="C77" s="101" t="s">
        <v>207</v>
      </c>
      <c r="D77" s="104" t="s">
        <v>177</v>
      </c>
      <c r="E77" s="41" t="s">
        <v>82</v>
      </c>
      <c r="F77" s="107">
        <v>0</v>
      </c>
      <c r="G77" s="41" t="s">
        <v>108</v>
      </c>
      <c r="H77" s="113">
        <v>4.0999999999999996</v>
      </c>
      <c r="I77" s="41">
        <f t="shared" si="4"/>
        <v>72557.7</v>
      </c>
      <c r="J77" s="41">
        <f t="shared" si="0"/>
        <v>126975.97499999999</v>
      </c>
      <c r="K77" s="59"/>
      <c r="L77" s="59"/>
      <c r="M77" s="59"/>
      <c r="N77" s="59"/>
      <c r="O77" s="39">
        <f>J77/1</f>
        <v>126975.97499999999</v>
      </c>
      <c r="P77" s="123"/>
      <c r="Q77" s="42"/>
      <c r="R77" s="47"/>
      <c r="S77" s="42"/>
      <c r="T77" s="47"/>
      <c r="U77" s="42"/>
      <c r="V77" s="47"/>
      <c r="W77" s="42"/>
      <c r="X77" s="123"/>
      <c r="Y77" s="42"/>
      <c r="Z77" s="124">
        <v>40</v>
      </c>
      <c r="AA77" s="39">
        <f>17697*Z77/100</f>
        <v>7078.8</v>
      </c>
      <c r="AB77" s="125"/>
      <c r="AC77" s="126"/>
      <c r="AD77" s="125"/>
      <c r="AE77" s="128"/>
      <c r="AF77" s="125"/>
      <c r="AG77" s="46"/>
      <c r="AH77" s="40"/>
      <c r="AI77" s="127"/>
      <c r="AJ77" s="40"/>
      <c r="AK77" s="40"/>
      <c r="AL77" s="40"/>
      <c r="AM77" s="40"/>
      <c r="AN77" s="40">
        <f t="shared" si="1"/>
        <v>12697.5975</v>
      </c>
      <c r="AO77" s="77">
        <f t="shared" si="2"/>
        <v>146752.3725</v>
      </c>
      <c r="AP77" s="77">
        <f t="shared" si="3"/>
        <v>1761028.47</v>
      </c>
    </row>
    <row r="78" spans="1:42" s="79" customFormat="1" ht="20.25" x14ac:dyDescent="0.3">
      <c r="A78" s="92">
        <v>32</v>
      </c>
      <c r="B78" s="41" t="s">
        <v>155</v>
      </c>
      <c r="C78" s="72" t="s">
        <v>156</v>
      </c>
      <c r="D78" s="72" t="s">
        <v>177</v>
      </c>
      <c r="E78" s="41" t="s">
        <v>74</v>
      </c>
      <c r="F78" s="100" t="s">
        <v>228</v>
      </c>
      <c r="G78" s="41" t="s">
        <v>78</v>
      </c>
      <c r="H78" s="56">
        <v>3.45</v>
      </c>
      <c r="I78" s="41">
        <f>H78*17697</f>
        <v>61054.65</v>
      </c>
      <c r="J78" s="41">
        <f t="shared" si="0"/>
        <v>106845.6375</v>
      </c>
      <c r="K78" s="59"/>
      <c r="L78" s="59"/>
      <c r="M78" s="59"/>
      <c r="N78" s="59"/>
      <c r="O78" s="41">
        <f>J78/1</f>
        <v>106845.6375</v>
      </c>
      <c r="P78" s="47"/>
      <c r="Q78" s="46"/>
      <c r="R78" s="47"/>
      <c r="S78" s="46"/>
      <c r="T78" s="47"/>
      <c r="U78" s="42"/>
      <c r="V78" s="47"/>
      <c r="W78" s="46"/>
      <c r="X78" s="47"/>
      <c r="Y78" s="46"/>
      <c r="Z78" s="131"/>
      <c r="AA78" s="41"/>
      <c r="AB78" s="132"/>
      <c r="AC78" s="127"/>
      <c r="AD78" s="132"/>
      <c r="AE78" s="112"/>
      <c r="AF78" s="132"/>
      <c r="AG78" s="46"/>
      <c r="AH78" s="40"/>
      <c r="AI78" s="127"/>
      <c r="AJ78" s="40"/>
      <c r="AK78" s="40"/>
      <c r="AL78" s="40"/>
      <c r="AM78" s="40"/>
      <c r="AN78" s="40">
        <f t="shared" si="1"/>
        <v>10684.563750000001</v>
      </c>
      <c r="AO78" s="77">
        <f t="shared" si="2"/>
        <v>117530.20125</v>
      </c>
      <c r="AP78" s="77">
        <f t="shared" si="3"/>
        <v>1410362.415</v>
      </c>
    </row>
    <row r="79" spans="1:42" ht="20.25" x14ac:dyDescent="0.3">
      <c r="A79" s="92">
        <v>33</v>
      </c>
      <c r="B79" s="55" t="s">
        <v>148</v>
      </c>
      <c r="C79" s="61" t="s">
        <v>72</v>
      </c>
      <c r="D79" s="104" t="s">
        <v>143</v>
      </c>
      <c r="E79" s="41" t="s">
        <v>74</v>
      </c>
      <c r="F79" s="72" t="s">
        <v>199</v>
      </c>
      <c r="G79" s="41" t="s">
        <v>150</v>
      </c>
      <c r="H79" s="43">
        <v>4.22</v>
      </c>
      <c r="I79" s="41">
        <f t="shared" si="4"/>
        <v>74681.34</v>
      </c>
      <c r="J79" s="41">
        <f t="shared" si="0"/>
        <v>130692.345</v>
      </c>
      <c r="K79" s="59">
        <v>17</v>
      </c>
      <c r="L79" s="59"/>
      <c r="M79" s="59"/>
      <c r="N79" s="59">
        <v>17</v>
      </c>
      <c r="O79" s="42">
        <f t="shared" ref="O79:O83" si="39">J79/16*(K79+L79+M79)</f>
        <v>138860.61656250001</v>
      </c>
      <c r="P79" s="123">
        <v>40</v>
      </c>
      <c r="Q79" s="42">
        <f t="shared" si="31"/>
        <v>7078.8</v>
      </c>
      <c r="R79" s="47"/>
      <c r="S79" s="42"/>
      <c r="T79" s="47"/>
      <c r="U79" s="42"/>
      <c r="V79" s="47">
        <v>50</v>
      </c>
      <c r="W79" s="39">
        <f>V79*17697/100</f>
        <v>8848.5</v>
      </c>
      <c r="X79" s="123"/>
      <c r="Y79" s="42"/>
      <c r="Z79" s="124">
        <v>40</v>
      </c>
      <c r="AA79" s="39">
        <f t="shared" ref="AA79:AA81" si="40">(17697*Z79/100)/16*N79</f>
        <v>7521.2250000000004</v>
      </c>
      <c r="AB79" s="125"/>
      <c r="AC79" s="126"/>
      <c r="AD79" s="125">
        <v>30</v>
      </c>
      <c r="AE79" s="128">
        <f t="shared" ref="AE79:AE84" si="41">(J79*AD79/100)/16*(K79+L79+M79)</f>
        <v>41658.184968750007</v>
      </c>
      <c r="AF79" s="125"/>
      <c r="AG79" s="46"/>
      <c r="AH79" s="40">
        <v>40</v>
      </c>
      <c r="AI79" s="127">
        <f>(((J79*AH79)/16)/100)*(K79+L79+M79)</f>
        <v>55544.246624999992</v>
      </c>
      <c r="AJ79" s="40"/>
      <c r="AK79" s="40"/>
      <c r="AL79" s="40"/>
      <c r="AM79" s="40"/>
      <c r="AN79" s="40">
        <f t="shared" si="1"/>
        <v>13886.061656250002</v>
      </c>
      <c r="AO79" s="77">
        <f t="shared" si="2"/>
        <v>273397.63481250004</v>
      </c>
      <c r="AP79" s="77">
        <f t="shared" si="3"/>
        <v>3280771.6177500002</v>
      </c>
    </row>
    <row r="80" spans="1:42" ht="20.25" x14ac:dyDescent="0.3">
      <c r="A80" s="92">
        <v>34</v>
      </c>
      <c r="B80" s="41" t="s">
        <v>151</v>
      </c>
      <c r="C80" s="72" t="s">
        <v>130</v>
      </c>
      <c r="D80" s="104" t="s">
        <v>177</v>
      </c>
      <c r="E80" s="41" t="s">
        <v>82</v>
      </c>
      <c r="F80" s="100" t="s">
        <v>200</v>
      </c>
      <c r="G80" s="41" t="s">
        <v>108</v>
      </c>
      <c r="H80" s="43">
        <v>4.7300000000000004</v>
      </c>
      <c r="I80" s="41">
        <f t="shared" si="4"/>
        <v>83706.810000000012</v>
      </c>
      <c r="J80" s="41">
        <f t="shared" si="0"/>
        <v>146486.91750000001</v>
      </c>
      <c r="K80" s="40"/>
      <c r="L80" s="59">
        <v>10</v>
      </c>
      <c r="M80" s="59">
        <v>6</v>
      </c>
      <c r="N80" s="59">
        <v>8</v>
      </c>
      <c r="O80" s="42">
        <f t="shared" si="39"/>
        <v>146486.91750000001</v>
      </c>
      <c r="P80" s="123"/>
      <c r="Q80" s="42"/>
      <c r="R80" s="47">
        <v>50</v>
      </c>
      <c r="S80" s="42">
        <f>(R80*17697/100)/16*L80</f>
        <v>5530.3125</v>
      </c>
      <c r="T80" s="47">
        <v>50</v>
      </c>
      <c r="U80" s="42">
        <f t="shared" si="5"/>
        <v>3318.1875</v>
      </c>
      <c r="V80" s="47"/>
      <c r="W80" s="42"/>
      <c r="X80" s="123"/>
      <c r="Y80" s="42"/>
      <c r="Z80" s="124">
        <v>40</v>
      </c>
      <c r="AA80" s="39">
        <f t="shared" si="40"/>
        <v>3539.4</v>
      </c>
      <c r="AB80" s="125"/>
      <c r="AC80" s="126"/>
      <c r="AD80" s="125">
        <v>30</v>
      </c>
      <c r="AE80" s="128">
        <f t="shared" si="41"/>
        <v>43946.075250000002</v>
      </c>
      <c r="AF80" s="125"/>
      <c r="AG80" s="46"/>
      <c r="AH80" s="40"/>
      <c r="AI80" s="127"/>
      <c r="AJ80" s="40"/>
      <c r="AK80" s="40"/>
      <c r="AL80" s="40"/>
      <c r="AM80" s="40"/>
      <c r="AN80" s="40">
        <f t="shared" si="1"/>
        <v>14648.691750000002</v>
      </c>
      <c r="AO80" s="77">
        <f t="shared" si="2"/>
        <v>217469.5845</v>
      </c>
      <c r="AP80" s="77">
        <f t="shared" si="3"/>
        <v>2609635.014</v>
      </c>
    </row>
    <row r="81" spans="1:42" ht="20.25" x14ac:dyDescent="0.3">
      <c r="A81" s="92">
        <v>35</v>
      </c>
      <c r="B81" s="41" t="s">
        <v>152</v>
      </c>
      <c r="C81" s="72" t="s">
        <v>153</v>
      </c>
      <c r="D81" s="72" t="s">
        <v>111</v>
      </c>
      <c r="E81" s="41" t="s">
        <v>82</v>
      </c>
      <c r="F81" s="72" t="s">
        <v>201</v>
      </c>
      <c r="G81" s="41" t="s">
        <v>112</v>
      </c>
      <c r="H81" s="54">
        <v>4.9000000000000004</v>
      </c>
      <c r="I81" s="41">
        <f t="shared" si="4"/>
        <v>86715.3</v>
      </c>
      <c r="J81" s="41">
        <f t="shared" si="0"/>
        <v>151751.77499999999</v>
      </c>
      <c r="K81" s="59">
        <v>8</v>
      </c>
      <c r="L81" s="59"/>
      <c r="M81" s="59">
        <v>10</v>
      </c>
      <c r="N81" s="59">
        <v>9.5</v>
      </c>
      <c r="O81" s="42">
        <f t="shared" si="39"/>
        <v>170720.74687499998</v>
      </c>
      <c r="P81" s="123"/>
      <c r="Q81" s="42"/>
      <c r="R81" s="47"/>
      <c r="S81" s="42"/>
      <c r="T81" s="47"/>
      <c r="U81" s="42"/>
      <c r="V81" s="47"/>
      <c r="W81" s="42"/>
      <c r="X81" s="123">
        <v>60</v>
      </c>
      <c r="Y81" s="42">
        <f>X81*17697/100</f>
        <v>10618.2</v>
      </c>
      <c r="Z81" s="124">
        <v>40</v>
      </c>
      <c r="AA81" s="39">
        <f t="shared" si="40"/>
        <v>4203.0375000000004</v>
      </c>
      <c r="AB81" s="125"/>
      <c r="AC81" s="126"/>
      <c r="AD81" s="125">
        <v>30</v>
      </c>
      <c r="AE81" s="128">
        <f t="shared" si="41"/>
        <v>51216.224062499998</v>
      </c>
      <c r="AF81" s="125"/>
      <c r="AG81" s="46"/>
      <c r="AH81" s="40">
        <v>30</v>
      </c>
      <c r="AI81" s="127">
        <f t="shared" ref="AI81:AI82" si="42">(((J81*AH81)/16)/100)*(K81+L81+M81)</f>
        <v>51216.224062499998</v>
      </c>
      <c r="AJ81" s="40"/>
      <c r="AK81" s="40"/>
      <c r="AL81" s="40"/>
      <c r="AM81" s="40"/>
      <c r="AN81" s="40">
        <f t="shared" si="1"/>
        <v>17072.0746875</v>
      </c>
      <c r="AO81" s="77">
        <f t="shared" si="2"/>
        <v>305046.50718750001</v>
      </c>
      <c r="AP81" s="77">
        <f t="shared" si="3"/>
        <v>3660558.0862500002</v>
      </c>
    </row>
    <row r="82" spans="1:42" ht="20.25" x14ac:dyDescent="0.3">
      <c r="A82" s="92"/>
      <c r="B82" s="41" t="s">
        <v>152</v>
      </c>
      <c r="C82" s="72" t="s">
        <v>153</v>
      </c>
      <c r="D82" s="72" t="s">
        <v>111</v>
      </c>
      <c r="E82" s="41" t="s">
        <v>82</v>
      </c>
      <c r="F82" s="72" t="s">
        <v>201</v>
      </c>
      <c r="G82" s="41" t="s">
        <v>112</v>
      </c>
      <c r="H82" s="54">
        <v>4.9000000000000004</v>
      </c>
      <c r="I82" s="41">
        <f t="shared" si="4"/>
        <v>86715.3</v>
      </c>
      <c r="J82" s="41">
        <f t="shared" si="0"/>
        <v>151751.77499999999</v>
      </c>
      <c r="K82" s="59"/>
      <c r="L82" s="59"/>
      <c r="M82" s="59">
        <v>4</v>
      </c>
      <c r="N82" s="59"/>
      <c r="O82" s="42">
        <f t="shared" si="39"/>
        <v>37937.943749999999</v>
      </c>
      <c r="P82" s="123"/>
      <c r="Q82" s="42"/>
      <c r="R82" s="47"/>
      <c r="S82" s="42"/>
      <c r="T82" s="47"/>
      <c r="U82" s="42"/>
      <c r="V82" s="47"/>
      <c r="W82" s="42"/>
      <c r="X82" s="123"/>
      <c r="Y82" s="42"/>
      <c r="Z82" s="124"/>
      <c r="AA82" s="39"/>
      <c r="AB82" s="125"/>
      <c r="AC82" s="126"/>
      <c r="AD82" s="125">
        <v>30</v>
      </c>
      <c r="AE82" s="128">
        <f t="shared" si="41"/>
        <v>11381.383125</v>
      </c>
      <c r="AF82" s="125"/>
      <c r="AG82" s="46"/>
      <c r="AH82" s="40">
        <v>30</v>
      </c>
      <c r="AI82" s="127">
        <f t="shared" si="42"/>
        <v>11381.383125</v>
      </c>
      <c r="AJ82" s="40"/>
      <c r="AK82" s="40"/>
      <c r="AL82" s="40"/>
      <c r="AM82" s="40"/>
      <c r="AN82" s="40">
        <f t="shared" si="1"/>
        <v>3793.7943749999999</v>
      </c>
      <c r="AO82" s="77">
        <f t="shared" si="2"/>
        <v>64494.504374999997</v>
      </c>
      <c r="AP82" s="77">
        <f t="shared" si="3"/>
        <v>773934.05249999999</v>
      </c>
    </row>
    <row r="83" spans="1:42" ht="20.25" x14ac:dyDescent="0.3">
      <c r="A83" s="92">
        <v>36</v>
      </c>
      <c r="B83" s="41" t="s">
        <v>218</v>
      </c>
      <c r="C83" s="72" t="s">
        <v>87</v>
      </c>
      <c r="D83" s="72" t="s">
        <v>77</v>
      </c>
      <c r="E83" s="41" t="s">
        <v>82</v>
      </c>
      <c r="F83" s="72" t="s">
        <v>212</v>
      </c>
      <c r="G83" s="41" t="s">
        <v>108</v>
      </c>
      <c r="H83" s="54" t="s">
        <v>213</v>
      </c>
      <c r="I83" s="41">
        <f t="shared" si="4"/>
        <v>76628.009999999995</v>
      </c>
      <c r="J83" s="41">
        <f t="shared" si="0"/>
        <v>134099.01749999999</v>
      </c>
      <c r="K83" s="59"/>
      <c r="L83" s="59"/>
      <c r="M83" s="59">
        <v>5</v>
      </c>
      <c r="N83" s="59">
        <v>5</v>
      </c>
      <c r="O83" s="42">
        <f t="shared" si="39"/>
        <v>41905.942968749994</v>
      </c>
      <c r="P83" s="123"/>
      <c r="Q83" s="42"/>
      <c r="R83" s="47"/>
      <c r="S83" s="42"/>
      <c r="T83" s="47">
        <v>40</v>
      </c>
      <c r="U83" s="42">
        <f t="shared" si="5"/>
        <v>2212.125</v>
      </c>
      <c r="V83" s="47"/>
      <c r="W83" s="42"/>
      <c r="X83" s="123"/>
      <c r="Y83" s="42"/>
      <c r="Z83" s="124">
        <v>40</v>
      </c>
      <c r="AA83" s="39">
        <f>(17697*Z83/100)/16*N83</f>
        <v>2212.125</v>
      </c>
      <c r="AB83" s="125"/>
      <c r="AC83" s="126"/>
      <c r="AD83" s="125">
        <v>30</v>
      </c>
      <c r="AE83" s="128">
        <f t="shared" si="41"/>
        <v>12571.782890624998</v>
      </c>
      <c r="AF83" s="125"/>
      <c r="AG83" s="46"/>
      <c r="AH83" s="40"/>
      <c r="AI83" s="127"/>
      <c r="AJ83" s="40"/>
      <c r="AK83" s="40"/>
      <c r="AL83" s="40"/>
      <c r="AM83" s="40"/>
      <c r="AN83" s="40">
        <f t="shared" si="1"/>
        <v>4190.5942968749996</v>
      </c>
      <c r="AO83" s="77">
        <f t="shared" si="2"/>
        <v>63092.570156249996</v>
      </c>
      <c r="AP83" s="77">
        <f t="shared" si="3"/>
        <v>757110.84187499993</v>
      </c>
    </row>
    <row r="84" spans="1:42" ht="20.25" x14ac:dyDescent="0.3">
      <c r="A84" s="92">
        <v>37</v>
      </c>
      <c r="B84" s="38" t="s">
        <v>219</v>
      </c>
      <c r="C84" s="61" t="s">
        <v>157</v>
      </c>
      <c r="D84" s="72" t="s">
        <v>77</v>
      </c>
      <c r="E84" s="41" t="s">
        <v>82</v>
      </c>
      <c r="F84" s="61" t="s">
        <v>202</v>
      </c>
      <c r="G84" s="41" t="s">
        <v>108</v>
      </c>
      <c r="H84" s="114">
        <v>4.59</v>
      </c>
      <c r="I84" s="41">
        <f t="shared" si="4"/>
        <v>81229.23</v>
      </c>
      <c r="J84" s="41">
        <f t="shared" si="0"/>
        <v>142151.1525</v>
      </c>
      <c r="K84" s="58"/>
      <c r="L84" s="59"/>
      <c r="M84" s="59">
        <v>2</v>
      </c>
      <c r="N84" s="59"/>
      <c r="O84" s="39">
        <f>J84/2</f>
        <v>71075.576249999998</v>
      </c>
      <c r="P84" s="123"/>
      <c r="Q84" s="42"/>
      <c r="R84" s="47"/>
      <c r="S84" s="42"/>
      <c r="T84" s="47"/>
      <c r="U84" s="42"/>
      <c r="V84" s="47"/>
      <c r="W84" s="42"/>
      <c r="X84" s="123"/>
      <c r="Y84" s="42"/>
      <c r="Z84" s="124"/>
      <c r="AA84" s="39"/>
      <c r="AB84" s="125"/>
      <c r="AC84" s="126"/>
      <c r="AD84" s="40">
        <v>30</v>
      </c>
      <c r="AE84" s="128">
        <f t="shared" si="41"/>
        <v>5330.6682187500001</v>
      </c>
      <c r="AF84" s="125"/>
      <c r="AG84" s="46"/>
      <c r="AH84" s="40"/>
      <c r="AI84" s="127"/>
      <c r="AJ84" s="40"/>
      <c r="AK84" s="40"/>
      <c r="AL84" s="40"/>
      <c r="AM84" s="40"/>
      <c r="AN84" s="40">
        <f t="shared" si="1"/>
        <v>7107.5576250000004</v>
      </c>
      <c r="AO84" s="77">
        <f t="shared" si="2"/>
        <v>83513.802093749997</v>
      </c>
      <c r="AP84" s="77">
        <f t="shared" si="3"/>
        <v>1002165.625125</v>
      </c>
    </row>
    <row r="85" spans="1:42" ht="18" customHeight="1" x14ac:dyDescent="0.3">
      <c r="A85" s="92">
        <v>38</v>
      </c>
      <c r="B85" s="41" t="s">
        <v>214</v>
      </c>
      <c r="C85" s="72" t="s">
        <v>87</v>
      </c>
      <c r="D85" s="104" t="s">
        <v>73</v>
      </c>
      <c r="E85" s="41" t="s">
        <v>82</v>
      </c>
      <c r="F85" s="72" t="s">
        <v>203</v>
      </c>
      <c r="G85" s="41" t="s">
        <v>88</v>
      </c>
      <c r="H85" s="43">
        <v>4.95</v>
      </c>
      <c r="I85" s="41">
        <f t="shared" si="4"/>
        <v>87600.150000000009</v>
      </c>
      <c r="J85" s="41">
        <f t="shared" si="0"/>
        <v>153300.26250000001</v>
      </c>
      <c r="K85" s="59"/>
      <c r="L85" s="59"/>
      <c r="M85" s="59"/>
      <c r="N85" s="59"/>
      <c r="O85" s="42">
        <f>J85/16*(K85+L85+M85)</f>
        <v>0</v>
      </c>
      <c r="P85" s="123"/>
      <c r="Q85" s="42"/>
      <c r="R85" s="47"/>
      <c r="S85" s="42"/>
      <c r="T85" s="47"/>
      <c r="U85" s="42"/>
      <c r="V85" s="47"/>
      <c r="W85" s="42"/>
      <c r="X85" s="123"/>
      <c r="Y85" s="42"/>
      <c r="Z85" s="124"/>
      <c r="AA85" s="39"/>
      <c r="AB85" s="125"/>
      <c r="AC85" s="126"/>
      <c r="AD85" s="40"/>
      <c r="AE85" s="128"/>
      <c r="AF85" s="125"/>
      <c r="AG85" s="46"/>
      <c r="AH85" s="40"/>
      <c r="AI85" s="127"/>
      <c r="AJ85" s="40"/>
      <c r="AK85" s="40"/>
      <c r="AL85" s="40"/>
      <c r="AM85" s="40"/>
      <c r="AN85" s="40"/>
      <c r="AO85" s="77">
        <f t="shared" si="2"/>
        <v>0</v>
      </c>
      <c r="AP85" s="77">
        <f t="shared" si="3"/>
        <v>0</v>
      </c>
    </row>
    <row r="86" spans="1:42" ht="20.25" x14ac:dyDescent="0.3">
      <c r="A86" s="92">
        <v>39</v>
      </c>
      <c r="B86" s="41" t="s">
        <v>158</v>
      </c>
      <c r="C86" s="72" t="s">
        <v>159</v>
      </c>
      <c r="D86" s="44" t="s">
        <v>93</v>
      </c>
      <c r="E86" s="41" t="s">
        <v>82</v>
      </c>
      <c r="F86" s="72" t="s">
        <v>206</v>
      </c>
      <c r="G86" s="41" t="s">
        <v>160</v>
      </c>
      <c r="H86" s="43">
        <v>6.22</v>
      </c>
      <c r="I86" s="41">
        <f t="shared" si="4"/>
        <v>110075.34</v>
      </c>
      <c r="J86" s="41">
        <f t="shared" si="0"/>
        <v>192631.845</v>
      </c>
      <c r="K86" s="59"/>
      <c r="L86" s="59"/>
      <c r="M86" s="59"/>
      <c r="N86" s="59"/>
      <c r="O86" s="39">
        <f>J86/1</f>
        <v>192631.845</v>
      </c>
      <c r="P86" s="123"/>
      <c r="Q86" s="42"/>
      <c r="R86" s="46"/>
      <c r="S86" s="42"/>
      <c r="T86" s="47"/>
      <c r="U86" s="42"/>
      <c r="V86" s="47"/>
      <c r="W86" s="42"/>
      <c r="X86" s="123"/>
      <c r="Y86" s="42"/>
      <c r="Z86" s="124"/>
      <c r="AA86" s="39"/>
      <c r="AB86" s="125"/>
      <c r="AC86" s="126"/>
      <c r="AD86" s="125"/>
      <c r="AE86" s="128"/>
      <c r="AF86" s="125"/>
      <c r="AG86" s="46"/>
      <c r="AH86" s="40">
        <v>30</v>
      </c>
      <c r="AI86" s="127">
        <f>J86*AH86/100</f>
        <v>57789.553499999995</v>
      </c>
      <c r="AJ86" s="40"/>
      <c r="AK86" s="40"/>
      <c r="AL86" s="40"/>
      <c r="AM86" s="40"/>
      <c r="AN86" s="40">
        <f t="shared" si="1"/>
        <v>19263.184499999999</v>
      </c>
      <c r="AO86" s="77">
        <f t="shared" si="2"/>
        <v>269684.58299999998</v>
      </c>
      <c r="AP86" s="77">
        <f t="shared" si="3"/>
        <v>3236214.9959999998</v>
      </c>
    </row>
    <row r="87" spans="1:42" ht="20.25" x14ac:dyDescent="0.3">
      <c r="A87" s="92"/>
      <c r="B87" s="55" t="s">
        <v>158</v>
      </c>
      <c r="C87" s="72" t="s">
        <v>130</v>
      </c>
      <c r="D87" s="104" t="s">
        <v>143</v>
      </c>
      <c r="E87" s="41" t="s">
        <v>82</v>
      </c>
      <c r="F87" s="72" t="s">
        <v>206</v>
      </c>
      <c r="G87" s="41" t="s">
        <v>83</v>
      </c>
      <c r="H87" s="43">
        <v>5.41</v>
      </c>
      <c r="I87" s="41">
        <f t="shared" si="4"/>
        <v>95740.77</v>
      </c>
      <c r="J87" s="41">
        <f t="shared" si="0"/>
        <v>167546.3475</v>
      </c>
      <c r="K87" s="59"/>
      <c r="L87" s="59"/>
      <c r="M87" s="59">
        <v>9</v>
      </c>
      <c r="N87" s="59">
        <v>6</v>
      </c>
      <c r="O87" s="42">
        <f>J87/16*(K87+L87+M87)</f>
        <v>94244.820468749997</v>
      </c>
      <c r="P87" s="123"/>
      <c r="Q87" s="42"/>
      <c r="R87" s="47"/>
      <c r="S87" s="42"/>
      <c r="T87" s="47">
        <v>50</v>
      </c>
      <c r="U87" s="42">
        <f t="shared" si="5"/>
        <v>4977.28125</v>
      </c>
      <c r="V87" s="47"/>
      <c r="W87" s="42"/>
      <c r="X87" s="123"/>
      <c r="Y87" s="42"/>
      <c r="Z87" s="124">
        <v>40</v>
      </c>
      <c r="AA87" s="39">
        <f>(17697*Z87/100)/16*N87</f>
        <v>2654.55</v>
      </c>
      <c r="AB87" s="125"/>
      <c r="AC87" s="126"/>
      <c r="AD87" s="125">
        <v>30</v>
      </c>
      <c r="AE87" s="128">
        <f>(J87*AD87/100)/16*(K87+L87+M87)</f>
        <v>28273.446140625001</v>
      </c>
      <c r="AF87" s="125"/>
      <c r="AG87" s="46"/>
      <c r="AH87" s="40">
        <v>40</v>
      </c>
      <c r="AI87" s="127">
        <f>(((J87*AH87)/16)/100)*(K87+L87+M87)</f>
        <v>37697.928187500002</v>
      </c>
      <c r="AJ87" s="40"/>
      <c r="AK87" s="40"/>
      <c r="AL87" s="40"/>
      <c r="AM87" s="40"/>
      <c r="AN87" s="40">
        <f t="shared" si="1"/>
        <v>9424.4820468750004</v>
      </c>
      <c r="AO87" s="77">
        <f t="shared" si="2"/>
        <v>177272.50809374999</v>
      </c>
      <c r="AP87" s="77">
        <f t="shared" si="3"/>
        <v>2127270.0971249999</v>
      </c>
    </row>
    <row r="88" spans="1:42" ht="20.25" x14ac:dyDescent="0.3">
      <c r="A88" s="92">
        <v>40</v>
      </c>
      <c r="B88" s="41" t="s">
        <v>97</v>
      </c>
      <c r="C88" s="72" t="s">
        <v>98</v>
      </c>
      <c r="D88" s="104" t="s">
        <v>177</v>
      </c>
      <c r="E88" s="41" t="s">
        <v>74</v>
      </c>
      <c r="F88" s="100" t="s">
        <v>229</v>
      </c>
      <c r="G88" s="41" t="s">
        <v>78</v>
      </c>
      <c r="H88" s="112">
        <v>3.45</v>
      </c>
      <c r="I88" s="41">
        <f>H88*17697</f>
        <v>61054.65</v>
      </c>
      <c r="J88" s="41">
        <f t="shared" si="0"/>
        <v>106845.6375</v>
      </c>
      <c r="K88" s="58"/>
      <c r="L88" s="58"/>
      <c r="M88" s="58"/>
      <c r="N88" s="58"/>
      <c r="O88" s="39">
        <f>J88/1</f>
        <v>106845.6375</v>
      </c>
      <c r="P88" s="130"/>
      <c r="Q88" s="46"/>
      <c r="R88" s="130"/>
      <c r="S88" s="46"/>
      <c r="T88" s="130"/>
      <c r="U88" s="42"/>
      <c r="V88" s="130"/>
      <c r="W88" s="46"/>
      <c r="X88" s="130"/>
      <c r="Y88" s="46"/>
      <c r="Z88" s="131"/>
      <c r="AA88" s="39"/>
      <c r="AB88" s="132"/>
      <c r="AC88" s="127"/>
      <c r="AD88" s="132"/>
      <c r="AE88" s="112"/>
      <c r="AF88" s="132"/>
      <c r="AG88" s="46"/>
      <c r="AH88" s="40"/>
      <c r="AI88" s="127"/>
      <c r="AJ88" s="40"/>
      <c r="AK88" s="40"/>
      <c r="AL88" s="40"/>
      <c r="AM88" s="40"/>
      <c r="AN88" s="40">
        <f t="shared" si="1"/>
        <v>10684.563750000001</v>
      </c>
      <c r="AO88" s="77">
        <f t="shared" si="2"/>
        <v>117530.20125</v>
      </c>
      <c r="AP88" s="77">
        <f t="shared" si="3"/>
        <v>1410362.415</v>
      </c>
    </row>
    <row r="89" spans="1:42" ht="20.25" x14ac:dyDescent="0.3">
      <c r="A89" s="92">
        <v>41</v>
      </c>
      <c r="B89" s="41" t="s">
        <v>161</v>
      </c>
      <c r="C89" s="72" t="s">
        <v>162</v>
      </c>
      <c r="D89" s="72" t="s">
        <v>177</v>
      </c>
      <c r="E89" s="41" t="s">
        <v>74</v>
      </c>
      <c r="F89" s="100" t="s">
        <v>204</v>
      </c>
      <c r="G89" s="41" t="s">
        <v>78</v>
      </c>
      <c r="H89" s="43">
        <v>3.45</v>
      </c>
      <c r="I89" s="41">
        <f t="shared" ref="I89:I96" si="43">H89*17697</f>
        <v>61054.65</v>
      </c>
      <c r="J89" s="41">
        <f t="shared" si="0"/>
        <v>106845.6375</v>
      </c>
      <c r="K89" s="59">
        <v>9</v>
      </c>
      <c r="L89" s="59"/>
      <c r="M89" s="59">
        <v>4</v>
      </c>
      <c r="N89" s="59">
        <v>9</v>
      </c>
      <c r="O89" s="42">
        <f>J89/16*(K89+L89+M89)</f>
        <v>86812.080468749991</v>
      </c>
      <c r="P89" s="123"/>
      <c r="Q89" s="42"/>
      <c r="R89" s="47"/>
      <c r="S89" s="42"/>
      <c r="T89" s="47"/>
      <c r="U89" s="42"/>
      <c r="V89" s="47"/>
      <c r="W89" s="42"/>
      <c r="X89" s="123">
        <v>60</v>
      </c>
      <c r="Y89" s="42">
        <f>X89*17697/100</f>
        <v>10618.2</v>
      </c>
      <c r="Z89" s="124">
        <v>40</v>
      </c>
      <c r="AA89" s="39">
        <f>(17697*Z89/100)/16*N89</f>
        <v>3981.8250000000003</v>
      </c>
      <c r="AB89" s="125"/>
      <c r="AC89" s="126"/>
      <c r="AD89" s="125">
        <v>30</v>
      </c>
      <c r="AE89" s="128">
        <f>(J89*AD89/100)/16*(K89+L89+M89)</f>
        <v>26043.624140625001</v>
      </c>
      <c r="AF89" s="125"/>
      <c r="AG89" s="46"/>
      <c r="AH89" s="40"/>
      <c r="AI89" s="127"/>
      <c r="AJ89" s="40"/>
      <c r="AK89" s="40"/>
      <c r="AL89" s="40"/>
      <c r="AM89" s="40"/>
      <c r="AN89" s="40">
        <f t="shared" si="1"/>
        <v>8681.2080468749991</v>
      </c>
      <c r="AO89" s="77">
        <f t="shared" si="2"/>
        <v>136136.93765625</v>
      </c>
      <c r="AP89" s="77">
        <f t="shared" si="3"/>
        <v>1633643.2518750001</v>
      </c>
    </row>
    <row r="90" spans="1:42" ht="20.25" x14ac:dyDescent="0.3">
      <c r="A90" s="92"/>
      <c r="B90" s="41" t="s">
        <v>161</v>
      </c>
      <c r="C90" s="72" t="s">
        <v>163</v>
      </c>
      <c r="D90" s="72" t="s">
        <v>177</v>
      </c>
      <c r="E90" s="41" t="s">
        <v>74</v>
      </c>
      <c r="F90" s="100" t="s">
        <v>204</v>
      </c>
      <c r="G90" s="41" t="s">
        <v>78</v>
      </c>
      <c r="H90" s="43">
        <v>3.45</v>
      </c>
      <c r="I90" s="41">
        <f t="shared" si="43"/>
        <v>61054.65</v>
      </c>
      <c r="J90" s="41">
        <f t="shared" si="0"/>
        <v>106845.6375</v>
      </c>
      <c r="K90" s="142">
        <v>4</v>
      </c>
      <c r="L90" s="59"/>
      <c r="M90" s="59"/>
      <c r="N90" s="59"/>
      <c r="O90" s="42">
        <f>J90/24*(K90+M90)</f>
        <v>17807.606250000001</v>
      </c>
      <c r="P90" s="123"/>
      <c r="Q90" s="42"/>
      <c r="R90" s="47"/>
      <c r="S90" s="42"/>
      <c r="T90" s="47"/>
      <c r="U90" s="42"/>
      <c r="V90" s="47"/>
      <c r="W90" s="42"/>
      <c r="X90" s="123"/>
      <c r="Y90" s="42"/>
      <c r="Z90" s="124"/>
      <c r="AA90" s="39"/>
      <c r="AB90" s="125"/>
      <c r="AC90" s="126"/>
      <c r="AD90" s="125"/>
      <c r="AE90" s="128"/>
      <c r="AF90" s="125"/>
      <c r="AG90" s="46"/>
      <c r="AH90" s="40"/>
      <c r="AI90" s="127"/>
      <c r="AJ90" s="40"/>
      <c r="AK90" s="40"/>
      <c r="AL90" s="40"/>
      <c r="AM90" s="40"/>
      <c r="AN90" s="40">
        <f t="shared" si="1"/>
        <v>1780.7606250000001</v>
      </c>
      <c r="AO90" s="77">
        <f t="shared" si="2"/>
        <v>19588.366875</v>
      </c>
      <c r="AP90" s="77">
        <f t="shared" si="3"/>
        <v>235060.4025</v>
      </c>
    </row>
    <row r="91" spans="1:42" ht="20.25" x14ac:dyDescent="0.3">
      <c r="A91" s="92">
        <v>42</v>
      </c>
      <c r="B91" s="41" t="s">
        <v>164</v>
      </c>
      <c r="C91" s="72" t="s">
        <v>124</v>
      </c>
      <c r="D91" s="104" t="s">
        <v>73</v>
      </c>
      <c r="E91" s="41" t="s">
        <v>82</v>
      </c>
      <c r="F91" s="72" t="s">
        <v>230</v>
      </c>
      <c r="G91" s="41" t="s">
        <v>88</v>
      </c>
      <c r="H91" s="43">
        <v>5.12</v>
      </c>
      <c r="I91" s="41">
        <f t="shared" si="43"/>
        <v>90608.639999999999</v>
      </c>
      <c r="J91" s="41">
        <f t="shared" ref="J91:J117" si="44">H91*17697*1.75</f>
        <v>158565.12</v>
      </c>
      <c r="K91" s="59"/>
      <c r="L91" s="59"/>
      <c r="M91" s="59">
        <v>18</v>
      </c>
      <c r="N91" s="59">
        <v>3</v>
      </c>
      <c r="O91" s="42">
        <f t="shared" ref="O91:O117" si="45">J91/16*(K91+L91+M91)</f>
        <v>178385.76</v>
      </c>
      <c r="P91" s="123"/>
      <c r="Q91" s="42"/>
      <c r="R91" s="47"/>
      <c r="S91" s="42"/>
      <c r="T91" s="47"/>
      <c r="U91" s="42"/>
      <c r="V91" s="47"/>
      <c r="W91" s="42"/>
      <c r="X91" s="123"/>
      <c r="Y91" s="42"/>
      <c r="Z91" s="124">
        <v>40</v>
      </c>
      <c r="AA91" s="39">
        <f>(17697*Z91/100)/16*N91</f>
        <v>1327.2750000000001</v>
      </c>
      <c r="AB91" s="125"/>
      <c r="AC91" s="126"/>
      <c r="AD91" s="125">
        <v>30</v>
      </c>
      <c r="AE91" s="128">
        <f t="shared" ref="AE91:AE93" si="46">(J91*AD91/100)/16*(K91+L91+M91)</f>
        <v>53515.727999999988</v>
      </c>
      <c r="AF91" s="125"/>
      <c r="AG91" s="46"/>
      <c r="AH91" s="40">
        <v>35</v>
      </c>
      <c r="AI91" s="127">
        <f t="shared" ref="AI91:AI93" si="47">(((J91*AH91)/16)/100)*(K91+L91+M91)</f>
        <v>62435.016000000003</v>
      </c>
      <c r="AJ91" s="40"/>
      <c r="AK91" s="40">
        <v>100</v>
      </c>
      <c r="AL91" s="40">
        <v>17697</v>
      </c>
      <c r="AM91" s="40"/>
      <c r="AN91" s="40">
        <f t="shared" si="1"/>
        <v>17838.576000000001</v>
      </c>
      <c r="AO91" s="77">
        <f t="shared" si="2"/>
        <v>331199.35499999998</v>
      </c>
      <c r="AP91" s="77">
        <f t="shared" si="3"/>
        <v>3974392.26</v>
      </c>
    </row>
    <row r="92" spans="1:42" ht="19.149999999999999" customHeight="1" x14ac:dyDescent="0.3">
      <c r="A92" s="92"/>
      <c r="B92" s="41" t="s">
        <v>164</v>
      </c>
      <c r="C92" s="72" t="s">
        <v>124</v>
      </c>
      <c r="D92" s="104" t="s">
        <v>73</v>
      </c>
      <c r="E92" s="41" t="s">
        <v>82</v>
      </c>
      <c r="F92" s="72" t="s">
        <v>230</v>
      </c>
      <c r="G92" s="41" t="s">
        <v>88</v>
      </c>
      <c r="H92" s="43">
        <v>5.12</v>
      </c>
      <c r="I92" s="41">
        <f t="shared" si="43"/>
        <v>90608.639999999999</v>
      </c>
      <c r="J92" s="41">
        <f t="shared" si="44"/>
        <v>158565.12</v>
      </c>
      <c r="K92" s="59"/>
      <c r="L92" s="59"/>
      <c r="M92" s="59">
        <v>2</v>
      </c>
      <c r="N92" s="59"/>
      <c r="O92" s="42">
        <f t="shared" si="45"/>
        <v>19820.64</v>
      </c>
      <c r="P92" s="123"/>
      <c r="Q92" s="42"/>
      <c r="R92" s="47"/>
      <c r="S92" s="42"/>
      <c r="T92" s="47"/>
      <c r="U92" s="42"/>
      <c r="V92" s="47"/>
      <c r="W92" s="42"/>
      <c r="X92" s="123"/>
      <c r="Y92" s="42"/>
      <c r="Z92" s="124"/>
      <c r="AA92" s="39"/>
      <c r="AB92" s="125"/>
      <c r="AC92" s="126"/>
      <c r="AD92" s="125">
        <v>30</v>
      </c>
      <c r="AE92" s="128">
        <f t="shared" si="46"/>
        <v>5946.1919999999991</v>
      </c>
      <c r="AF92" s="125"/>
      <c r="AG92" s="46"/>
      <c r="AH92" s="40">
        <v>35</v>
      </c>
      <c r="AI92" s="127">
        <f t="shared" si="47"/>
        <v>6937.2240000000002</v>
      </c>
      <c r="AJ92" s="40"/>
      <c r="AK92" s="40"/>
      <c r="AL92" s="40"/>
      <c r="AM92" s="40"/>
      <c r="AN92" s="40">
        <f t="shared" ref="AN92:AN117" si="48">O92*10%</f>
        <v>1982.0640000000001</v>
      </c>
      <c r="AO92" s="77">
        <f t="shared" ref="AO92:AO117" si="49">O92+Q92+S92+U92+W92+Y92+AA92+AC92+AE92+AG92+AI92+AJ92+AL92+AM92+AN92</f>
        <v>34686.119999999995</v>
      </c>
      <c r="AP92" s="77">
        <f t="shared" ref="AP92:AP117" si="50">AO92*12</f>
        <v>416233.43999999994</v>
      </c>
    </row>
    <row r="93" spans="1:42" ht="23.45" customHeight="1" x14ac:dyDescent="0.3">
      <c r="A93" s="92">
        <v>43</v>
      </c>
      <c r="B93" s="55" t="s">
        <v>166</v>
      </c>
      <c r="C93" s="61" t="s">
        <v>139</v>
      </c>
      <c r="D93" s="104" t="s">
        <v>143</v>
      </c>
      <c r="E93" s="55" t="s">
        <v>82</v>
      </c>
      <c r="F93" s="108" t="s">
        <v>205</v>
      </c>
      <c r="G93" s="55" t="s">
        <v>83</v>
      </c>
      <c r="H93" s="56">
        <v>5.41</v>
      </c>
      <c r="I93" s="55">
        <f t="shared" si="43"/>
        <v>95740.77</v>
      </c>
      <c r="J93" s="41">
        <f t="shared" si="44"/>
        <v>167546.3475</v>
      </c>
      <c r="K93" s="143">
        <v>19</v>
      </c>
      <c r="L93" s="143"/>
      <c r="M93" s="143"/>
      <c r="N93" s="143">
        <v>19</v>
      </c>
      <c r="O93" s="42">
        <f t="shared" si="45"/>
        <v>198961.28765625</v>
      </c>
      <c r="P93" s="144">
        <v>40</v>
      </c>
      <c r="Q93" s="146">
        <f>(P93*17697/100)</f>
        <v>7078.8</v>
      </c>
      <c r="R93" s="145"/>
      <c r="S93" s="146"/>
      <c r="T93" s="145"/>
      <c r="U93" s="42"/>
      <c r="V93" s="145">
        <v>50</v>
      </c>
      <c r="W93" s="39">
        <f>V93*17697/100</f>
        <v>8848.5</v>
      </c>
      <c r="X93" s="144"/>
      <c r="Y93" s="146"/>
      <c r="Z93" s="147">
        <v>40</v>
      </c>
      <c r="AA93" s="39">
        <f>(17697*Z93/100)/16*N93</f>
        <v>8406.0750000000007</v>
      </c>
      <c r="AB93" s="148"/>
      <c r="AC93" s="149"/>
      <c r="AD93" s="148">
        <v>30</v>
      </c>
      <c r="AE93" s="128">
        <f t="shared" si="46"/>
        <v>59688.386296874996</v>
      </c>
      <c r="AF93" s="148"/>
      <c r="AG93" s="150"/>
      <c r="AH93" s="151">
        <v>40</v>
      </c>
      <c r="AI93" s="127">
        <f t="shared" si="47"/>
        <v>79584.51506250001</v>
      </c>
      <c r="AJ93" s="40"/>
      <c r="AK93" s="40"/>
      <c r="AL93" s="40"/>
      <c r="AM93" s="40"/>
      <c r="AN93" s="40">
        <f t="shared" si="48"/>
        <v>19896.128765625002</v>
      </c>
      <c r="AO93" s="77">
        <f t="shared" si="49"/>
        <v>382463.69278125005</v>
      </c>
      <c r="AP93" s="77">
        <f t="shared" si="50"/>
        <v>4589564.3133750008</v>
      </c>
    </row>
    <row r="94" spans="1:42" ht="20.25" x14ac:dyDescent="0.3">
      <c r="A94" s="92"/>
      <c r="B94" s="73" t="s">
        <v>167</v>
      </c>
      <c r="C94" s="61"/>
      <c r="D94" s="61"/>
      <c r="E94" s="38"/>
      <c r="F94" s="61"/>
      <c r="G94" s="38"/>
      <c r="H94" s="115"/>
      <c r="I94" s="41"/>
      <c r="J94" s="41"/>
      <c r="K94" s="40"/>
      <c r="L94" s="40"/>
      <c r="M94" s="40"/>
      <c r="N94" s="40"/>
      <c r="O94" s="42"/>
      <c r="P94" s="40"/>
      <c r="Q94" s="40"/>
      <c r="R94" s="40"/>
      <c r="S94" s="40"/>
      <c r="T94" s="40"/>
      <c r="U94" s="42"/>
      <c r="V94" s="40"/>
      <c r="W94" s="40"/>
      <c r="X94" s="40"/>
      <c r="Y94" s="40"/>
      <c r="Z94" s="40"/>
      <c r="AA94" s="39"/>
      <c r="AB94" s="40"/>
      <c r="AC94" s="40"/>
      <c r="AD94" s="40"/>
      <c r="AE94" s="128"/>
      <c r="AF94" s="40"/>
      <c r="AG94" s="40"/>
      <c r="AH94" s="40"/>
      <c r="AI94" s="40"/>
      <c r="AJ94" s="40"/>
      <c r="AK94" s="40"/>
      <c r="AL94" s="40"/>
      <c r="AM94" s="40"/>
      <c r="AN94" s="40"/>
      <c r="AO94" s="77">
        <f t="shared" si="49"/>
        <v>0</v>
      </c>
      <c r="AP94" s="77">
        <f t="shared" si="50"/>
        <v>0</v>
      </c>
    </row>
    <row r="95" spans="1:42" ht="20.25" x14ac:dyDescent="0.3">
      <c r="A95" s="92">
        <v>1</v>
      </c>
      <c r="B95" s="41"/>
      <c r="C95" s="72" t="s">
        <v>90</v>
      </c>
      <c r="D95" s="104" t="s">
        <v>77</v>
      </c>
      <c r="E95" s="41" t="s">
        <v>82</v>
      </c>
      <c r="F95" s="72" t="s">
        <v>168</v>
      </c>
      <c r="G95" s="38" t="s">
        <v>108</v>
      </c>
      <c r="H95" s="115">
        <v>4.33</v>
      </c>
      <c r="I95" s="41">
        <f t="shared" si="43"/>
        <v>76628.009999999995</v>
      </c>
      <c r="J95" s="41">
        <f t="shared" si="44"/>
        <v>134099.01749999999</v>
      </c>
      <c r="K95" s="59"/>
      <c r="L95" s="59"/>
      <c r="M95" s="59">
        <v>4</v>
      </c>
      <c r="N95" s="59"/>
      <c r="O95" s="42">
        <f t="shared" si="45"/>
        <v>33524.754374999997</v>
      </c>
      <c r="P95" s="123"/>
      <c r="Q95" s="42"/>
      <c r="R95" s="47"/>
      <c r="S95" s="42"/>
      <c r="T95" s="47">
        <v>40</v>
      </c>
      <c r="U95" s="42">
        <f t="shared" ref="U95:U96" si="51">(T95*17697/100)/16*M95</f>
        <v>1769.7</v>
      </c>
      <c r="V95" s="47"/>
      <c r="W95" s="42"/>
      <c r="X95" s="123"/>
      <c r="Y95" s="42"/>
      <c r="Z95" s="124"/>
      <c r="AA95" s="39"/>
      <c r="AB95" s="125"/>
      <c r="AC95" s="126"/>
      <c r="AD95" s="125">
        <v>30</v>
      </c>
      <c r="AE95" s="128">
        <f t="shared" ref="AE95:AE96" si="52">(J95*AD95/100)/16*(K95+L95+M95)</f>
        <v>10057.426312499998</v>
      </c>
      <c r="AF95" s="125"/>
      <c r="AG95" s="46"/>
      <c r="AH95" s="40"/>
      <c r="AI95" s="127"/>
      <c r="AJ95" s="40"/>
      <c r="AK95" s="40"/>
      <c r="AL95" s="40"/>
      <c r="AM95" s="40"/>
      <c r="AN95" s="40">
        <f t="shared" si="48"/>
        <v>3352.4754374999998</v>
      </c>
      <c r="AO95" s="77">
        <f t="shared" si="49"/>
        <v>48704.356124999991</v>
      </c>
      <c r="AP95" s="77">
        <f t="shared" si="50"/>
        <v>584452.27349999989</v>
      </c>
    </row>
    <row r="96" spans="1:42" ht="20.25" x14ac:dyDescent="0.3">
      <c r="A96" s="92">
        <v>2</v>
      </c>
      <c r="B96" s="41"/>
      <c r="C96" s="72" t="s">
        <v>90</v>
      </c>
      <c r="D96" s="104" t="s">
        <v>77</v>
      </c>
      <c r="E96" s="41" t="s">
        <v>82</v>
      </c>
      <c r="F96" s="72" t="s">
        <v>168</v>
      </c>
      <c r="G96" s="38" t="s">
        <v>108</v>
      </c>
      <c r="H96" s="115">
        <v>4.33</v>
      </c>
      <c r="I96" s="41">
        <f t="shared" si="43"/>
        <v>76628.009999999995</v>
      </c>
      <c r="J96" s="41">
        <f t="shared" si="44"/>
        <v>134099.01749999999</v>
      </c>
      <c r="K96" s="59"/>
      <c r="L96" s="59"/>
      <c r="M96" s="59">
        <v>3</v>
      </c>
      <c r="N96" s="59"/>
      <c r="O96" s="42">
        <f t="shared" si="45"/>
        <v>25143.565781249999</v>
      </c>
      <c r="P96" s="123"/>
      <c r="Q96" s="42"/>
      <c r="R96" s="47"/>
      <c r="S96" s="42"/>
      <c r="T96" s="47">
        <v>20</v>
      </c>
      <c r="U96" s="42">
        <f t="shared" si="51"/>
        <v>663.63750000000005</v>
      </c>
      <c r="V96" s="47"/>
      <c r="W96" s="42"/>
      <c r="X96" s="123"/>
      <c r="Y96" s="42"/>
      <c r="Z96" s="124"/>
      <c r="AA96" s="39"/>
      <c r="AB96" s="125"/>
      <c r="AC96" s="126"/>
      <c r="AD96" s="125">
        <v>30</v>
      </c>
      <c r="AE96" s="128">
        <f t="shared" si="52"/>
        <v>7543.069734374998</v>
      </c>
      <c r="AF96" s="125"/>
      <c r="AG96" s="46"/>
      <c r="AH96" s="40"/>
      <c r="AI96" s="127"/>
      <c r="AJ96" s="40"/>
      <c r="AK96" s="40"/>
      <c r="AL96" s="40"/>
      <c r="AM96" s="40"/>
      <c r="AN96" s="40">
        <f t="shared" si="48"/>
        <v>2514.3565781249999</v>
      </c>
      <c r="AO96" s="77">
        <f t="shared" si="49"/>
        <v>35864.629593749996</v>
      </c>
      <c r="AP96" s="77">
        <f t="shared" si="50"/>
        <v>430375.55512499996</v>
      </c>
    </row>
    <row r="97" spans="1:42" ht="20.25" x14ac:dyDescent="0.3">
      <c r="A97" s="93"/>
      <c r="B97" s="152" t="s">
        <v>169</v>
      </c>
      <c r="C97" s="61"/>
      <c r="D97" s="105"/>
      <c r="E97" s="81"/>
      <c r="F97" s="105"/>
      <c r="G97" s="81"/>
      <c r="H97" s="116"/>
      <c r="I97" s="38"/>
      <c r="J97" s="41"/>
      <c r="K97" s="59"/>
      <c r="L97" s="59"/>
      <c r="M97" s="59"/>
      <c r="N97" s="59"/>
      <c r="O97" s="42"/>
      <c r="P97" s="123"/>
      <c r="Q97" s="42"/>
      <c r="R97" s="47"/>
      <c r="S97" s="42"/>
      <c r="T97" s="47"/>
      <c r="U97" s="42"/>
      <c r="V97" s="47"/>
      <c r="W97" s="42"/>
      <c r="X97" s="123"/>
      <c r="Y97" s="42"/>
      <c r="Z97" s="124"/>
      <c r="AA97" s="39"/>
      <c r="AB97" s="125"/>
      <c r="AC97" s="126"/>
      <c r="AD97" s="125"/>
      <c r="AE97" s="128"/>
      <c r="AF97" s="125"/>
      <c r="AG97" s="46"/>
      <c r="AH97" s="40"/>
      <c r="AI97" s="127"/>
      <c r="AJ97" s="40"/>
      <c r="AK97" s="40"/>
      <c r="AL97" s="40"/>
      <c r="AM97" s="40"/>
      <c r="AN97" s="40"/>
      <c r="AO97" s="77">
        <f t="shared" si="49"/>
        <v>0</v>
      </c>
      <c r="AP97" s="77">
        <f t="shared" si="50"/>
        <v>0</v>
      </c>
    </row>
    <row r="98" spans="1:42" ht="20.25" x14ac:dyDescent="0.3">
      <c r="A98" s="92">
        <v>1</v>
      </c>
      <c r="B98" s="41" t="s">
        <v>71</v>
      </c>
      <c r="C98" s="61" t="s">
        <v>72</v>
      </c>
      <c r="D98" s="104" t="s">
        <v>73</v>
      </c>
      <c r="E98" s="41" t="s">
        <v>74</v>
      </c>
      <c r="F98" s="72" t="s">
        <v>176</v>
      </c>
      <c r="G98" s="41" t="s">
        <v>76</v>
      </c>
      <c r="H98" s="43">
        <v>4.25</v>
      </c>
      <c r="I98" s="41">
        <f t="shared" ref="I98:I114" si="53">H98*17697</f>
        <v>75212.25</v>
      </c>
      <c r="J98" s="41">
        <f t="shared" si="44"/>
        <v>131621.4375</v>
      </c>
      <c r="K98" s="59">
        <v>1</v>
      </c>
      <c r="L98" s="59"/>
      <c r="M98" s="59"/>
      <c r="N98" s="59">
        <v>1</v>
      </c>
      <c r="O98" s="42">
        <f t="shared" si="45"/>
        <v>8226.33984375</v>
      </c>
      <c r="P98" s="123"/>
      <c r="Q98" s="42"/>
      <c r="R98" s="47"/>
      <c r="S98" s="42"/>
      <c r="T98" s="47"/>
      <c r="U98" s="42"/>
      <c r="V98" s="47"/>
      <c r="W98" s="42"/>
      <c r="X98" s="123"/>
      <c r="Y98" s="42"/>
      <c r="Z98" s="124">
        <v>40</v>
      </c>
      <c r="AA98" s="39">
        <f>(17697*Z98/100)/16*N98</f>
        <v>442.42500000000001</v>
      </c>
      <c r="AB98" s="125"/>
      <c r="AC98" s="126"/>
      <c r="AD98" s="125">
        <v>30</v>
      </c>
      <c r="AE98" s="128">
        <f t="shared" ref="AE98:AE117" si="54">(J98*AD98/100)/16*(K98+L98+M98)</f>
        <v>2467.9019531250001</v>
      </c>
      <c r="AF98" s="125"/>
      <c r="AG98" s="46"/>
      <c r="AH98" s="40">
        <v>35</v>
      </c>
      <c r="AI98" s="127">
        <f t="shared" ref="AI98:AI100" si="55">(((J98*AH98)/16)/100)*(K98+L98+M98)</f>
        <v>2879.2189453125002</v>
      </c>
      <c r="AJ98" s="40"/>
      <c r="AK98" s="40"/>
      <c r="AL98" s="40"/>
      <c r="AM98" s="40"/>
      <c r="AN98" s="40">
        <f t="shared" si="48"/>
        <v>822.63398437500007</v>
      </c>
      <c r="AO98" s="77">
        <f t="shared" si="49"/>
        <v>14838.519726562499</v>
      </c>
      <c r="AP98" s="77">
        <f t="shared" si="50"/>
        <v>178062.23671874998</v>
      </c>
    </row>
    <row r="99" spans="1:42" ht="20.25" x14ac:dyDescent="0.3">
      <c r="A99" s="92">
        <v>2</v>
      </c>
      <c r="B99" s="41" t="s">
        <v>193</v>
      </c>
      <c r="C99" s="61" t="s">
        <v>72</v>
      </c>
      <c r="D99" s="72" t="s">
        <v>111</v>
      </c>
      <c r="E99" s="41" t="s">
        <v>82</v>
      </c>
      <c r="F99" s="100" t="s">
        <v>226</v>
      </c>
      <c r="G99" s="41" t="s">
        <v>112</v>
      </c>
      <c r="H99" s="43">
        <v>4.51</v>
      </c>
      <c r="I99" s="41">
        <f t="shared" si="53"/>
        <v>79813.47</v>
      </c>
      <c r="J99" s="41">
        <f t="shared" si="44"/>
        <v>139673.57250000001</v>
      </c>
      <c r="K99" s="59">
        <v>1</v>
      </c>
      <c r="L99" s="59"/>
      <c r="M99" s="40"/>
      <c r="N99" s="59"/>
      <c r="O99" s="42">
        <f t="shared" si="45"/>
        <v>8729.5982812500006</v>
      </c>
      <c r="P99" s="123"/>
      <c r="Q99" s="42"/>
      <c r="R99" s="47"/>
      <c r="S99" s="42"/>
      <c r="T99" s="47"/>
      <c r="U99" s="42"/>
      <c r="V99" s="47"/>
      <c r="W99" s="42"/>
      <c r="X99" s="123"/>
      <c r="Y99" s="42"/>
      <c r="Z99" s="124"/>
      <c r="AA99" s="39"/>
      <c r="AB99" s="125"/>
      <c r="AC99" s="126"/>
      <c r="AD99" s="125">
        <v>30</v>
      </c>
      <c r="AE99" s="128">
        <f t="shared" si="54"/>
        <v>2618.8794843750002</v>
      </c>
      <c r="AF99" s="125"/>
      <c r="AG99" s="46"/>
      <c r="AH99" s="40">
        <v>35</v>
      </c>
      <c r="AI99" s="127">
        <f t="shared" si="55"/>
        <v>3055.3593984375002</v>
      </c>
      <c r="AJ99" s="40"/>
      <c r="AK99" s="40"/>
      <c r="AL99" s="40"/>
      <c r="AM99" s="40"/>
      <c r="AN99" s="40">
        <f t="shared" si="48"/>
        <v>872.95982812500006</v>
      </c>
      <c r="AO99" s="77">
        <f t="shared" si="49"/>
        <v>15276.796992187501</v>
      </c>
      <c r="AP99" s="77">
        <f t="shared" si="50"/>
        <v>183321.56390625</v>
      </c>
    </row>
    <row r="100" spans="1:42" ht="20.25" x14ac:dyDescent="0.3">
      <c r="A100" s="92">
        <v>3</v>
      </c>
      <c r="B100" s="41" t="s">
        <v>102</v>
      </c>
      <c r="C100" s="72" t="s">
        <v>103</v>
      </c>
      <c r="D100" s="72" t="s">
        <v>81</v>
      </c>
      <c r="E100" s="41" t="s">
        <v>82</v>
      </c>
      <c r="F100" s="72" t="s">
        <v>182</v>
      </c>
      <c r="G100" s="41" t="s">
        <v>83</v>
      </c>
      <c r="H100" s="43">
        <v>5.24</v>
      </c>
      <c r="I100" s="41">
        <f t="shared" si="53"/>
        <v>92732.28</v>
      </c>
      <c r="J100" s="41">
        <f t="shared" si="44"/>
        <v>162281.49</v>
      </c>
      <c r="K100" s="59"/>
      <c r="L100" s="59"/>
      <c r="M100" s="59">
        <v>2</v>
      </c>
      <c r="N100" s="59">
        <v>0.5</v>
      </c>
      <c r="O100" s="42">
        <f t="shared" si="45"/>
        <v>20285.186249999999</v>
      </c>
      <c r="P100" s="123"/>
      <c r="Q100" s="42"/>
      <c r="R100" s="47"/>
      <c r="S100" s="42"/>
      <c r="T100" s="47"/>
      <c r="U100" s="42"/>
      <c r="V100" s="47"/>
      <c r="W100" s="42"/>
      <c r="X100" s="123"/>
      <c r="Y100" s="42"/>
      <c r="Z100" s="124">
        <v>40</v>
      </c>
      <c r="AA100" s="39">
        <f t="shared" ref="AA100:AA101" si="56">(17697*Z100/100)/16*N100</f>
        <v>221.21250000000001</v>
      </c>
      <c r="AB100" s="125"/>
      <c r="AC100" s="126"/>
      <c r="AD100" s="125">
        <v>30</v>
      </c>
      <c r="AE100" s="128">
        <f t="shared" si="54"/>
        <v>6085.5558749999991</v>
      </c>
      <c r="AF100" s="125"/>
      <c r="AG100" s="46"/>
      <c r="AH100" s="40">
        <v>40</v>
      </c>
      <c r="AI100" s="127">
        <f t="shared" si="55"/>
        <v>8114.0744999999997</v>
      </c>
      <c r="AJ100" s="40"/>
      <c r="AK100" s="40"/>
      <c r="AL100" s="40"/>
      <c r="AM100" s="40"/>
      <c r="AN100" s="40">
        <f t="shared" si="48"/>
        <v>2028.5186249999999</v>
      </c>
      <c r="AO100" s="77">
        <f t="shared" si="49"/>
        <v>36734.547749999998</v>
      </c>
      <c r="AP100" s="77">
        <f t="shared" si="50"/>
        <v>440814.57299999997</v>
      </c>
    </row>
    <row r="101" spans="1:42" ht="20.25" x14ac:dyDescent="0.3">
      <c r="A101" s="92">
        <v>4</v>
      </c>
      <c r="B101" s="41" t="s">
        <v>127</v>
      </c>
      <c r="C101" s="72" t="s">
        <v>128</v>
      </c>
      <c r="D101" s="104" t="s">
        <v>177</v>
      </c>
      <c r="E101" s="41" t="s">
        <v>82</v>
      </c>
      <c r="F101" s="72" t="s">
        <v>189</v>
      </c>
      <c r="G101" s="38" t="s">
        <v>108</v>
      </c>
      <c r="H101" s="43">
        <v>4.38</v>
      </c>
      <c r="I101" s="41">
        <f t="shared" si="53"/>
        <v>77512.86</v>
      </c>
      <c r="J101" s="41">
        <f t="shared" si="44"/>
        <v>135647.505</v>
      </c>
      <c r="K101" s="59">
        <v>1</v>
      </c>
      <c r="L101" s="59"/>
      <c r="M101" s="59"/>
      <c r="N101" s="59">
        <v>1</v>
      </c>
      <c r="O101" s="42">
        <f t="shared" si="45"/>
        <v>8477.9690625000003</v>
      </c>
      <c r="P101" s="123"/>
      <c r="Q101" s="42"/>
      <c r="R101" s="47"/>
      <c r="S101" s="42"/>
      <c r="T101" s="47"/>
      <c r="U101" s="42"/>
      <c r="V101" s="47"/>
      <c r="W101" s="42"/>
      <c r="X101" s="123"/>
      <c r="Y101" s="42"/>
      <c r="Z101" s="124">
        <v>40</v>
      </c>
      <c r="AA101" s="39">
        <f t="shared" si="56"/>
        <v>442.42500000000001</v>
      </c>
      <c r="AB101" s="125"/>
      <c r="AC101" s="126"/>
      <c r="AD101" s="125">
        <v>30</v>
      </c>
      <c r="AE101" s="128">
        <f t="shared" si="54"/>
        <v>2543.3907187500004</v>
      </c>
      <c r="AF101" s="125"/>
      <c r="AG101" s="46"/>
      <c r="AH101" s="40"/>
      <c r="AI101" s="127"/>
      <c r="AJ101" s="40"/>
      <c r="AK101" s="40"/>
      <c r="AL101" s="40"/>
      <c r="AM101" s="40"/>
      <c r="AN101" s="40">
        <f t="shared" si="48"/>
        <v>847.79690625000012</v>
      </c>
      <c r="AO101" s="77">
        <f t="shared" si="49"/>
        <v>12311.5816875</v>
      </c>
      <c r="AP101" s="77">
        <f t="shared" si="50"/>
        <v>147738.98024999999</v>
      </c>
    </row>
    <row r="102" spans="1:42" ht="20.25" x14ac:dyDescent="0.3">
      <c r="A102" s="92">
        <v>5</v>
      </c>
      <c r="B102" s="41" t="s">
        <v>137</v>
      </c>
      <c r="C102" s="61" t="s">
        <v>72</v>
      </c>
      <c r="D102" s="104" t="s">
        <v>73</v>
      </c>
      <c r="E102" s="41" t="s">
        <v>82</v>
      </c>
      <c r="F102" s="72" t="s">
        <v>191</v>
      </c>
      <c r="G102" s="41" t="s">
        <v>88</v>
      </c>
      <c r="H102" s="43">
        <v>5.12</v>
      </c>
      <c r="I102" s="41">
        <f t="shared" si="53"/>
        <v>90608.639999999999</v>
      </c>
      <c r="J102" s="41">
        <f t="shared" si="44"/>
        <v>158565.12</v>
      </c>
      <c r="K102" s="59">
        <v>1</v>
      </c>
      <c r="L102" s="59"/>
      <c r="M102" s="59"/>
      <c r="N102" s="59"/>
      <c r="O102" s="42">
        <f t="shared" si="45"/>
        <v>9910.32</v>
      </c>
      <c r="P102" s="123"/>
      <c r="Q102" s="42"/>
      <c r="R102" s="47"/>
      <c r="S102" s="42"/>
      <c r="T102" s="47"/>
      <c r="U102" s="42"/>
      <c r="V102" s="47"/>
      <c r="W102" s="42"/>
      <c r="X102" s="123"/>
      <c r="Y102" s="42"/>
      <c r="Z102" s="124"/>
      <c r="AA102" s="39"/>
      <c r="AB102" s="125"/>
      <c r="AC102" s="126"/>
      <c r="AD102" s="125">
        <v>30</v>
      </c>
      <c r="AE102" s="128">
        <f t="shared" si="54"/>
        <v>2973.0959999999995</v>
      </c>
      <c r="AF102" s="125"/>
      <c r="AG102" s="46"/>
      <c r="AH102" s="40">
        <v>35</v>
      </c>
      <c r="AI102" s="127">
        <f t="shared" ref="AI102:AI115" si="57">(((J102*AH102)/16)/100)*(K102+L102+M102)</f>
        <v>3468.6120000000001</v>
      </c>
      <c r="AJ102" s="40"/>
      <c r="AK102" s="40"/>
      <c r="AL102" s="40"/>
      <c r="AM102" s="40"/>
      <c r="AN102" s="40">
        <f t="shared" si="48"/>
        <v>991.03200000000004</v>
      </c>
      <c r="AO102" s="77">
        <f t="shared" si="49"/>
        <v>17343.059999999998</v>
      </c>
      <c r="AP102" s="77">
        <f t="shared" si="50"/>
        <v>208116.71999999997</v>
      </c>
    </row>
    <row r="103" spans="1:42" ht="20.25" x14ac:dyDescent="0.3">
      <c r="A103" s="92">
        <v>6</v>
      </c>
      <c r="B103" s="41" t="s">
        <v>140</v>
      </c>
      <c r="C103" s="61" t="s">
        <v>72</v>
      </c>
      <c r="D103" s="104" t="s">
        <v>73</v>
      </c>
      <c r="E103" s="41" t="s">
        <v>82</v>
      </c>
      <c r="F103" s="72" t="s">
        <v>195</v>
      </c>
      <c r="G103" s="41" t="s">
        <v>88</v>
      </c>
      <c r="H103" s="43">
        <v>5.03</v>
      </c>
      <c r="I103" s="41">
        <f t="shared" si="53"/>
        <v>89015.91</v>
      </c>
      <c r="J103" s="41">
        <f t="shared" si="44"/>
        <v>155777.8425</v>
      </c>
      <c r="K103" s="59">
        <v>1</v>
      </c>
      <c r="L103" s="59"/>
      <c r="M103" s="59"/>
      <c r="N103" s="59"/>
      <c r="O103" s="42">
        <f t="shared" si="45"/>
        <v>9736.1151562499999</v>
      </c>
      <c r="P103" s="123"/>
      <c r="Q103" s="42"/>
      <c r="R103" s="47"/>
      <c r="S103" s="42"/>
      <c r="T103" s="47"/>
      <c r="U103" s="42"/>
      <c r="V103" s="47"/>
      <c r="W103" s="42"/>
      <c r="X103" s="123"/>
      <c r="Y103" s="42"/>
      <c r="Z103" s="124"/>
      <c r="AA103" s="39"/>
      <c r="AB103" s="125"/>
      <c r="AC103" s="126"/>
      <c r="AD103" s="125">
        <v>30</v>
      </c>
      <c r="AE103" s="128">
        <f t="shared" si="54"/>
        <v>2920.8345468750003</v>
      </c>
      <c r="AF103" s="125"/>
      <c r="AG103" s="46"/>
      <c r="AH103" s="40">
        <v>35</v>
      </c>
      <c r="AI103" s="127">
        <f t="shared" si="57"/>
        <v>3407.6403046874998</v>
      </c>
      <c r="AJ103" s="40"/>
      <c r="AK103" s="40"/>
      <c r="AL103" s="40"/>
      <c r="AM103" s="40"/>
      <c r="AN103" s="40">
        <f t="shared" si="48"/>
        <v>973.61151562500004</v>
      </c>
      <c r="AO103" s="77">
        <f t="shared" si="49"/>
        <v>17038.201523437499</v>
      </c>
      <c r="AP103" s="77">
        <f t="shared" si="50"/>
        <v>204458.41828124999</v>
      </c>
    </row>
    <row r="104" spans="1:42" ht="20.25" x14ac:dyDescent="0.3">
      <c r="A104" s="92">
        <v>7</v>
      </c>
      <c r="B104" s="41" t="s">
        <v>138</v>
      </c>
      <c r="C104" s="61" t="s">
        <v>72</v>
      </c>
      <c r="D104" s="72" t="s">
        <v>111</v>
      </c>
      <c r="E104" s="41" t="s">
        <v>82</v>
      </c>
      <c r="F104" s="100" t="s">
        <v>192</v>
      </c>
      <c r="G104" s="41" t="s">
        <v>112</v>
      </c>
      <c r="H104" s="43">
        <v>4.59</v>
      </c>
      <c r="I104" s="41">
        <f t="shared" si="53"/>
        <v>81229.23</v>
      </c>
      <c r="J104" s="41">
        <f t="shared" si="44"/>
        <v>142151.1525</v>
      </c>
      <c r="K104" s="59">
        <v>1</v>
      </c>
      <c r="L104" s="59"/>
      <c r="M104" s="59"/>
      <c r="N104" s="59">
        <v>1</v>
      </c>
      <c r="O104" s="42">
        <f t="shared" si="45"/>
        <v>8884.4470312499998</v>
      </c>
      <c r="P104" s="123"/>
      <c r="Q104" s="42"/>
      <c r="R104" s="47"/>
      <c r="S104" s="42"/>
      <c r="T104" s="47"/>
      <c r="U104" s="42"/>
      <c r="V104" s="47"/>
      <c r="W104" s="42"/>
      <c r="X104" s="123"/>
      <c r="Y104" s="42"/>
      <c r="Z104" s="124">
        <v>40</v>
      </c>
      <c r="AA104" s="39">
        <f>(17697*Z104/100)/16*N104</f>
        <v>442.42500000000001</v>
      </c>
      <c r="AB104" s="125"/>
      <c r="AC104" s="126"/>
      <c r="AD104" s="125">
        <v>30</v>
      </c>
      <c r="AE104" s="128">
        <f t="shared" si="54"/>
        <v>2665.334109375</v>
      </c>
      <c r="AF104" s="125"/>
      <c r="AG104" s="46"/>
      <c r="AH104" s="40">
        <v>30</v>
      </c>
      <c r="AI104" s="127">
        <f t="shared" si="57"/>
        <v>2665.334109375</v>
      </c>
      <c r="AJ104" s="40"/>
      <c r="AK104" s="40"/>
      <c r="AL104" s="40"/>
      <c r="AM104" s="40"/>
      <c r="AN104" s="40">
        <f t="shared" si="48"/>
        <v>888.44470312500005</v>
      </c>
      <c r="AO104" s="77">
        <f t="shared" si="49"/>
        <v>15545.984953125</v>
      </c>
      <c r="AP104" s="77">
        <f t="shared" si="50"/>
        <v>186551.8194375</v>
      </c>
    </row>
    <row r="105" spans="1:42" ht="20.25" x14ac:dyDescent="0.3">
      <c r="A105" s="92">
        <v>8</v>
      </c>
      <c r="B105" s="41" t="s">
        <v>131</v>
      </c>
      <c r="C105" s="61" t="s">
        <v>132</v>
      </c>
      <c r="D105" s="72" t="s">
        <v>81</v>
      </c>
      <c r="E105" s="41" t="s">
        <v>82</v>
      </c>
      <c r="F105" s="72" t="s">
        <v>217</v>
      </c>
      <c r="G105" s="41" t="s">
        <v>83</v>
      </c>
      <c r="H105" s="43">
        <v>5.41</v>
      </c>
      <c r="I105" s="41">
        <f t="shared" si="53"/>
        <v>95740.77</v>
      </c>
      <c r="J105" s="41">
        <f t="shared" si="44"/>
        <v>167546.3475</v>
      </c>
      <c r="K105" s="59"/>
      <c r="L105" s="59"/>
      <c r="M105" s="59">
        <v>5</v>
      </c>
      <c r="N105" s="59"/>
      <c r="O105" s="42">
        <f t="shared" si="45"/>
        <v>52358.233593750003</v>
      </c>
      <c r="P105" s="123"/>
      <c r="Q105" s="42"/>
      <c r="R105" s="47"/>
      <c r="S105" s="42"/>
      <c r="T105" s="47"/>
      <c r="U105" s="42"/>
      <c r="V105" s="47"/>
      <c r="W105" s="42"/>
      <c r="X105" s="123"/>
      <c r="Y105" s="42"/>
      <c r="Z105" s="124"/>
      <c r="AA105" s="39"/>
      <c r="AB105" s="125"/>
      <c r="AC105" s="126"/>
      <c r="AD105" s="125">
        <v>30</v>
      </c>
      <c r="AE105" s="128">
        <f t="shared" si="54"/>
        <v>15707.470078124999</v>
      </c>
      <c r="AF105" s="125"/>
      <c r="AG105" s="46"/>
      <c r="AH105" s="40">
        <v>40</v>
      </c>
      <c r="AI105" s="127">
        <f t="shared" si="57"/>
        <v>20943.2934375</v>
      </c>
      <c r="AJ105" s="40"/>
      <c r="AK105" s="40"/>
      <c r="AL105" s="40"/>
      <c r="AM105" s="40"/>
      <c r="AN105" s="40">
        <f t="shared" si="48"/>
        <v>5235.823359375001</v>
      </c>
      <c r="AO105" s="77">
        <f t="shared" si="49"/>
        <v>94244.820468750011</v>
      </c>
      <c r="AP105" s="77">
        <f t="shared" si="50"/>
        <v>1130937.8456250001</v>
      </c>
    </row>
    <row r="106" spans="1:42" ht="20.25" x14ac:dyDescent="0.3">
      <c r="A106" s="92">
        <v>9</v>
      </c>
      <c r="B106" s="41" t="s">
        <v>144</v>
      </c>
      <c r="C106" s="72" t="s">
        <v>121</v>
      </c>
      <c r="D106" s="72" t="s">
        <v>111</v>
      </c>
      <c r="E106" s="41" t="s">
        <v>82</v>
      </c>
      <c r="F106" s="72" t="s">
        <v>145</v>
      </c>
      <c r="G106" s="41" t="s">
        <v>112</v>
      </c>
      <c r="H106" s="43">
        <v>5.08</v>
      </c>
      <c r="I106" s="41">
        <f t="shared" si="53"/>
        <v>89900.76</v>
      </c>
      <c r="J106" s="41">
        <f t="shared" si="44"/>
        <v>157326.32999999999</v>
      </c>
      <c r="K106" s="59"/>
      <c r="L106" s="59"/>
      <c r="M106" s="59">
        <v>4</v>
      </c>
      <c r="N106" s="59">
        <v>1.5</v>
      </c>
      <c r="O106" s="42">
        <f t="shared" si="45"/>
        <v>39331.582499999997</v>
      </c>
      <c r="P106" s="123"/>
      <c r="Q106" s="42"/>
      <c r="R106" s="47"/>
      <c r="S106" s="42"/>
      <c r="T106" s="47"/>
      <c r="U106" s="42"/>
      <c r="V106" s="47"/>
      <c r="W106" s="42"/>
      <c r="X106" s="123"/>
      <c r="Y106" s="42"/>
      <c r="Z106" s="124">
        <v>40</v>
      </c>
      <c r="AA106" s="39">
        <f t="shared" ref="AA106:AA108" si="58">(17697*Z106/100)/16*N106</f>
        <v>663.63750000000005</v>
      </c>
      <c r="AB106" s="125"/>
      <c r="AC106" s="126"/>
      <c r="AD106" s="125">
        <v>30</v>
      </c>
      <c r="AE106" s="128">
        <f t="shared" si="54"/>
        <v>11799.474749999999</v>
      </c>
      <c r="AF106" s="125"/>
      <c r="AG106" s="46"/>
      <c r="AH106" s="40">
        <v>30</v>
      </c>
      <c r="AI106" s="127">
        <f t="shared" si="57"/>
        <v>11799.474749999999</v>
      </c>
      <c r="AJ106" s="40"/>
      <c r="AK106" s="40"/>
      <c r="AL106" s="40"/>
      <c r="AM106" s="40"/>
      <c r="AN106" s="40">
        <f t="shared" si="48"/>
        <v>3933.15825</v>
      </c>
      <c r="AO106" s="77">
        <f t="shared" si="49"/>
        <v>67527.327749999997</v>
      </c>
      <c r="AP106" s="77">
        <f t="shared" si="50"/>
        <v>810327.93299999996</v>
      </c>
    </row>
    <row r="107" spans="1:42" ht="20.25" x14ac:dyDescent="0.3">
      <c r="A107" s="92">
        <v>10</v>
      </c>
      <c r="B107" s="41" t="s">
        <v>146</v>
      </c>
      <c r="C107" s="72" t="s">
        <v>128</v>
      </c>
      <c r="D107" s="104" t="s">
        <v>143</v>
      </c>
      <c r="E107" s="41" t="s">
        <v>82</v>
      </c>
      <c r="F107" s="72" t="s">
        <v>171</v>
      </c>
      <c r="G107" s="41" t="s">
        <v>83</v>
      </c>
      <c r="H107" s="43">
        <v>5.41</v>
      </c>
      <c r="I107" s="41">
        <f t="shared" si="53"/>
        <v>95740.77</v>
      </c>
      <c r="J107" s="41">
        <f t="shared" si="44"/>
        <v>167546.3475</v>
      </c>
      <c r="K107" s="59">
        <v>1</v>
      </c>
      <c r="L107" s="59"/>
      <c r="M107" s="59"/>
      <c r="N107" s="59">
        <v>1</v>
      </c>
      <c r="O107" s="42">
        <f t="shared" si="45"/>
        <v>10471.64671875</v>
      </c>
      <c r="P107" s="123"/>
      <c r="Q107" s="42"/>
      <c r="R107" s="47" t="s">
        <v>172</v>
      </c>
      <c r="S107" s="42"/>
      <c r="T107" s="47"/>
      <c r="U107" s="42"/>
      <c r="V107" s="47"/>
      <c r="W107" s="42"/>
      <c r="X107" s="123"/>
      <c r="Y107" s="42"/>
      <c r="Z107" s="124">
        <v>40</v>
      </c>
      <c r="AA107" s="39">
        <f t="shared" si="58"/>
        <v>442.42500000000001</v>
      </c>
      <c r="AB107" s="125"/>
      <c r="AC107" s="126"/>
      <c r="AD107" s="125">
        <v>30</v>
      </c>
      <c r="AE107" s="128">
        <f t="shared" si="54"/>
        <v>3141.494015625</v>
      </c>
      <c r="AF107" s="125"/>
      <c r="AG107" s="46"/>
      <c r="AH107" s="40">
        <v>40</v>
      </c>
      <c r="AI107" s="127">
        <f t="shared" si="57"/>
        <v>4188.6586875000003</v>
      </c>
      <c r="AJ107" s="40"/>
      <c r="AK107" s="40"/>
      <c r="AL107" s="40"/>
      <c r="AM107" s="40"/>
      <c r="AN107" s="40">
        <f t="shared" si="48"/>
        <v>1047.1646718750001</v>
      </c>
      <c r="AO107" s="77">
        <f t="shared" si="49"/>
        <v>19291.38909375</v>
      </c>
      <c r="AP107" s="77">
        <f t="shared" si="50"/>
        <v>231496.66912500001</v>
      </c>
    </row>
    <row r="108" spans="1:42" ht="20.25" x14ac:dyDescent="0.3">
      <c r="A108" s="93">
        <v>11</v>
      </c>
      <c r="B108" s="41" t="s">
        <v>148</v>
      </c>
      <c r="C108" s="72" t="s">
        <v>128</v>
      </c>
      <c r="D108" s="104" t="s">
        <v>143</v>
      </c>
      <c r="E108" s="41" t="s">
        <v>74</v>
      </c>
      <c r="F108" s="72" t="s">
        <v>149</v>
      </c>
      <c r="G108" s="41" t="s">
        <v>150</v>
      </c>
      <c r="H108" s="43">
        <v>4.22</v>
      </c>
      <c r="I108" s="41">
        <f t="shared" si="53"/>
        <v>74681.34</v>
      </c>
      <c r="J108" s="41">
        <f t="shared" si="44"/>
        <v>130692.345</v>
      </c>
      <c r="K108" s="153">
        <v>1</v>
      </c>
      <c r="L108" s="62"/>
      <c r="M108" s="62"/>
      <c r="N108" s="63">
        <v>1</v>
      </c>
      <c r="O108" s="42">
        <f t="shared" si="45"/>
        <v>8168.2715625000001</v>
      </c>
      <c r="P108" s="62"/>
      <c r="Q108" s="62"/>
      <c r="R108" s="62"/>
      <c r="S108" s="42"/>
      <c r="T108" s="62"/>
      <c r="U108" s="42"/>
      <c r="V108" s="62"/>
      <c r="W108" s="62"/>
      <c r="X108" s="62"/>
      <c r="Y108" s="62"/>
      <c r="Z108" s="63">
        <v>40</v>
      </c>
      <c r="AA108" s="39">
        <f t="shared" si="58"/>
        <v>442.42500000000001</v>
      </c>
      <c r="AB108" s="62"/>
      <c r="AC108" s="62"/>
      <c r="AD108" s="125">
        <v>30</v>
      </c>
      <c r="AE108" s="128">
        <f t="shared" si="54"/>
        <v>2450.4814687500002</v>
      </c>
      <c r="AF108" s="62"/>
      <c r="AG108" s="62"/>
      <c r="AH108" s="63">
        <v>40</v>
      </c>
      <c r="AI108" s="127">
        <f t="shared" si="57"/>
        <v>3267.3086249999997</v>
      </c>
      <c r="AJ108" s="40"/>
      <c r="AK108" s="40"/>
      <c r="AL108" s="64"/>
      <c r="AM108" s="64"/>
      <c r="AN108" s="40">
        <f t="shared" si="48"/>
        <v>816.82715625000003</v>
      </c>
      <c r="AO108" s="77">
        <f t="shared" si="49"/>
        <v>15145.313812499999</v>
      </c>
      <c r="AP108" s="77">
        <f t="shared" si="50"/>
        <v>181743.76574999999</v>
      </c>
    </row>
    <row r="109" spans="1:42" ht="20.25" x14ac:dyDescent="0.3">
      <c r="A109" s="93">
        <v>12</v>
      </c>
      <c r="B109" s="41" t="s">
        <v>152</v>
      </c>
      <c r="C109" s="72" t="s">
        <v>153</v>
      </c>
      <c r="D109" s="72" t="s">
        <v>111</v>
      </c>
      <c r="E109" s="41" t="s">
        <v>82</v>
      </c>
      <c r="F109" s="72" t="s">
        <v>154</v>
      </c>
      <c r="G109" s="41" t="s">
        <v>112</v>
      </c>
      <c r="H109" s="54">
        <v>4.9000000000000004</v>
      </c>
      <c r="I109" s="41">
        <f t="shared" si="53"/>
        <v>86715.3</v>
      </c>
      <c r="J109" s="41">
        <f t="shared" si="44"/>
        <v>151751.77499999999</v>
      </c>
      <c r="K109" s="65"/>
      <c r="L109" s="65"/>
      <c r="M109" s="66">
        <v>1</v>
      </c>
      <c r="N109" s="66"/>
      <c r="O109" s="42">
        <f t="shared" si="45"/>
        <v>9484.4859374999996</v>
      </c>
      <c r="P109" s="66"/>
      <c r="Q109" s="66"/>
      <c r="R109" s="66"/>
      <c r="S109" s="42"/>
      <c r="T109" s="66"/>
      <c r="U109" s="42"/>
      <c r="V109" s="66"/>
      <c r="W109" s="66"/>
      <c r="X109" s="66"/>
      <c r="Y109" s="66"/>
      <c r="Z109" s="66"/>
      <c r="AA109" s="39"/>
      <c r="AB109" s="66"/>
      <c r="AC109" s="66"/>
      <c r="AD109" s="125">
        <v>30</v>
      </c>
      <c r="AE109" s="128">
        <f t="shared" si="54"/>
        <v>2845.3457812500001</v>
      </c>
      <c r="AF109" s="66"/>
      <c r="AG109" s="66"/>
      <c r="AH109" s="38">
        <v>30</v>
      </c>
      <c r="AI109" s="127">
        <f t="shared" si="57"/>
        <v>2845.3457812500001</v>
      </c>
      <c r="AJ109" s="67"/>
      <c r="AK109" s="67"/>
      <c r="AL109" s="67"/>
      <c r="AM109" s="67"/>
      <c r="AN109" s="40">
        <f t="shared" si="48"/>
        <v>948.44859374999999</v>
      </c>
      <c r="AO109" s="77">
        <f t="shared" si="49"/>
        <v>16123.626093749999</v>
      </c>
      <c r="AP109" s="77">
        <f t="shared" si="50"/>
        <v>193483.513125</v>
      </c>
    </row>
    <row r="110" spans="1:42" ht="20.25" x14ac:dyDescent="0.3">
      <c r="A110" s="93">
        <v>13</v>
      </c>
      <c r="B110" s="41" t="s">
        <v>166</v>
      </c>
      <c r="C110" s="72" t="s">
        <v>128</v>
      </c>
      <c r="D110" s="104" t="s">
        <v>143</v>
      </c>
      <c r="E110" s="41" t="s">
        <v>82</v>
      </c>
      <c r="F110" s="72" t="s">
        <v>173</v>
      </c>
      <c r="G110" s="41" t="s">
        <v>83</v>
      </c>
      <c r="H110" s="43">
        <v>5.41</v>
      </c>
      <c r="I110" s="41">
        <f t="shared" si="53"/>
        <v>95740.77</v>
      </c>
      <c r="J110" s="41">
        <f t="shared" si="44"/>
        <v>167546.3475</v>
      </c>
      <c r="K110" s="69">
        <v>1</v>
      </c>
      <c r="L110" s="70"/>
      <c r="M110" s="70"/>
      <c r="N110" s="59">
        <v>1</v>
      </c>
      <c r="O110" s="42">
        <f t="shared" si="45"/>
        <v>10471.64671875</v>
      </c>
      <c r="P110" s="68"/>
      <c r="Q110" s="68"/>
      <c r="R110" s="68"/>
      <c r="S110" s="42"/>
      <c r="T110" s="68"/>
      <c r="U110" s="42"/>
      <c r="V110" s="68"/>
      <c r="W110" s="68"/>
      <c r="X110" s="68"/>
      <c r="Y110" s="68"/>
      <c r="Z110" s="66">
        <v>40</v>
      </c>
      <c r="AA110" s="39">
        <f>(17697*Z110/100)/16*N110</f>
        <v>442.42500000000001</v>
      </c>
      <c r="AB110" s="68"/>
      <c r="AC110" s="68"/>
      <c r="AD110" s="125">
        <v>30</v>
      </c>
      <c r="AE110" s="128">
        <f t="shared" si="54"/>
        <v>3141.494015625</v>
      </c>
      <c r="AF110" s="66"/>
      <c r="AG110" s="68"/>
      <c r="AH110" s="38">
        <v>40</v>
      </c>
      <c r="AI110" s="127">
        <f t="shared" si="57"/>
        <v>4188.6586875000003</v>
      </c>
      <c r="AJ110" s="66"/>
      <c r="AK110" s="66"/>
      <c r="AL110" s="66"/>
      <c r="AM110" s="66"/>
      <c r="AN110" s="40">
        <f t="shared" si="48"/>
        <v>1047.1646718750001</v>
      </c>
      <c r="AO110" s="77">
        <f t="shared" si="49"/>
        <v>19291.38909375</v>
      </c>
      <c r="AP110" s="77">
        <f t="shared" si="50"/>
        <v>231496.66912500001</v>
      </c>
    </row>
    <row r="111" spans="1:42" ht="20.45" customHeight="1" x14ac:dyDescent="0.3">
      <c r="A111" s="93">
        <v>14</v>
      </c>
      <c r="B111" s="55" t="s">
        <v>142</v>
      </c>
      <c r="C111" s="72" t="s">
        <v>113</v>
      </c>
      <c r="D111" s="104" t="s">
        <v>143</v>
      </c>
      <c r="E111" s="41" t="s">
        <v>82</v>
      </c>
      <c r="F111" s="72" t="s">
        <v>197</v>
      </c>
      <c r="G111" s="41" t="s">
        <v>83</v>
      </c>
      <c r="H111" s="43">
        <v>5.24</v>
      </c>
      <c r="I111" s="41">
        <f t="shared" si="53"/>
        <v>92732.28</v>
      </c>
      <c r="J111" s="41">
        <f t="shared" si="44"/>
        <v>162281.49</v>
      </c>
      <c r="K111" s="66"/>
      <c r="L111" s="66"/>
      <c r="M111" s="66">
        <v>1</v>
      </c>
      <c r="N111" s="68"/>
      <c r="O111" s="42">
        <f t="shared" si="45"/>
        <v>10142.593124999999</v>
      </c>
      <c r="P111" s="68"/>
      <c r="Q111" s="68"/>
      <c r="R111" s="68">
        <v>1</v>
      </c>
      <c r="S111" s="68"/>
      <c r="T111" s="68"/>
      <c r="U111" s="42"/>
      <c r="V111" s="68"/>
      <c r="W111" s="68"/>
      <c r="X111" s="68"/>
      <c r="Y111" s="68"/>
      <c r="Z111" s="68"/>
      <c r="AA111" s="39"/>
      <c r="AB111" s="68"/>
      <c r="AC111" s="68"/>
      <c r="AD111" s="125">
        <v>30</v>
      </c>
      <c r="AE111" s="128">
        <f t="shared" si="54"/>
        <v>3042.7779374999996</v>
      </c>
      <c r="AF111" s="68"/>
      <c r="AG111" s="68"/>
      <c r="AH111" s="63">
        <v>40</v>
      </c>
      <c r="AI111" s="127">
        <f t="shared" si="57"/>
        <v>4057.0372499999999</v>
      </c>
      <c r="AJ111" s="66"/>
      <c r="AK111" s="66"/>
      <c r="AL111" s="66"/>
      <c r="AM111" s="66"/>
      <c r="AN111" s="40">
        <f t="shared" si="48"/>
        <v>1014.2593125</v>
      </c>
      <c r="AO111" s="77">
        <f t="shared" si="49"/>
        <v>18256.667624999998</v>
      </c>
      <c r="AP111" s="77">
        <f t="shared" si="50"/>
        <v>219080.01149999996</v>
      </c>
    </row>
    <row r="112" spans="1:42" ht="20.25" x14ac:dyDescent="0.3">
      <c r="A112" s="93">
        <v>15</v>
      </c>
      <c r="B112" s="41" t="s">
        <v>119</v>
      </c>
      <c r="C112" s="72" t="s">
        <v>113</v>
      </c>
      <c r="D112" s="72" t="s">
        <v>81</v>
      </c>
      <c r="E112" s="41" t="s">
        <v>82</v>
      </c>
      <c r="F112" s="72" t="s">
        <v>197</v>
      </c>
      <c r="G112" s="41" t="s">
        <v>83</v>
      </c>
      <c r="H112" s="43">
        <v>5.24</v>
      </c>
      <c r="I112" s="41">
        <f t="shared" si="53"/>
        <v>92732.28</v>
      </c>
      <c r="J112" s="41">
        <f t="shared" si="44"/>
        <v>162281.49</v>
      </c>
      <c r="K112" s="59"/>
      <c r="L112" s="59"/>
      <c r="M112" s="59">
        <v>1</v>
      </c>
      <c r="N112" s="68"/>
      <c r="O112" s="42">
        <f t="shared" si="45"/>
        <v>10142.593124999999</v>
      </c>
      <c r="P112" s="68"/>
      <c r="Q112" s="68"/>
      <c r="R112" s="68"/>
      <c r="S112" s="68"/>
      <c r="T112" s="68"/>
      <c r="U112" s="42"/>
      <c r="V112" s="68"/>
      <c r="W112" s="68"/>
      <c r="X112" s="68"/>
      <c r="Y112" s="68"/>
      <c r="Z112" s="68"/>
      <c r="AA112" s="39"/>
      <c r="AB112" s="68"/>
      <c r="AC112" s="68"/>
      <c r="AD112" s="125">
        <v>30</v>
      </c>
      <c r="AE112" s="128">
        <f t="shared" si="54"/>
        <v>3042.7779374999996</v>
      </c>
      <c r="AF112" s="68"/>
      <c r="AG112" s="68"/>
      <c r="AH112" s="63">
        <v>40</v>
      </c>
      <c r="AI112" s="127">
        <f t="shared" si="57"/>
        <v>4057.0372499999999</v>
      </c>
      <c r="AJ112" s="66"/>
      <c r="AK112" s="66"/>
      <c r="AL112" s="66"/>
      <c r="AM112" s="66"/>
      <c r="AN112" s="40">
        <f t="shared" si="48"/>
        <v>1014.2593125</v>
      </c>
      <c r="AO112" s="77">
        <f t="shared" si="49"/>
        <v>18256.667624999998</v>
      </c>
      <c r="AP112" s="77">
        <f t="shared" si="50"/>
        <v>219080.01149999996</v>
      </c>
    </row>
    <row r="113" spans="1:42" ht="20.25" x14ac:dyDescent="0.3">
      <c r="A113" s="93">
        <v>16</v>
      </c>
      <c r="B113" s="41" t="s">
        <v>117</v>
      </c>
      <c r="C113" s="72" t="s">
        <v>118</v>
      </c>
      <c r="D113" s="72" t="s">
        <v>111</v>
      </c>
      <c r="E113" s="41" t="s">
        <v>82</v>
      </c>
      <c r="F113" s="72" t="s">
        <v>174</v>
      </c>
      <c r="G113" s="41" t="s">
        <v>112</v>
      </c>
      <c r="H113" s="60">
        <v>4.99</v>
      </c>
      <c r="I113" s="41">
        <f t="shared" si="53"/>
        <v>88308.03</v>
      </c>
      <c r="J113" s="41">
        <f t="shared" si="44"/>
        <v>154539.05249999999</v>
      </c>
      <c r="K113" s="59"/>
      <c r="L113" s="59"/>
      <c r="M113" s="59">
        <v>2</v>
      </c>
      <c r="N113" s="68"/>
      <c r="O113" s="42">
        <f t="shared" si="45"/>
        <v>19317.381562499999</v>
      </c>
      <c r="P113" s="68"/>
      <c r="Q113" s="68"/>
      <c r="R113" s="68"/>
      <c r="S113" s="68"/>
      <c r="T113" s="68"/>
      <c r="U113" s="42"/>
      <c r="V113" s="68"/>
      <c r="W113" s="68"/>
      <c r="X113" s="68"/>
      <c r="Y113" s="68"/>
      <c r="Z113" s="68"/>
      <c r="AA113" s="39"/>
      <c r="AB113" s="68"/>
      <c r="AC113" s="68"/>
      <c r="AD113" s="125">
        <v>30</v>
      </c>
      <c r="AE113" s="128">
        <f t="shared" si="54"/>
        <v>5795.2144687499995</v>
      </c>
      <c r="AF113" s="68"/>
      <c r="AG113" s="68"/>
      <c r="AH113" s="63">
        <v>30</v>
      </c>
      <c r="AI113" s="127">
        <f t="shared" si="57"/>
        <v>5795.2144687499995</v>
      </c>
      <c r="AJ113" s="66"/>
      <c r="AK113" s="66"/>
      <c r="AL113" s="66"/>
      <c r="AM113" s="66"/>
      <c r="AN113" s="40">
        <f t="shared" si="48"/>
        <v>1931.73815625</v>
      </c>
      <c r="AO113" s="77">
        <f t="shared" si="49"/>
        <v>32839.548656250001</v>
      </c>
      <c r="AP113" s="77">
        <f t="shared" si="50"/>
        <v>394074.58387500001</v>
      </c>
    </row>
    <row r="114" spans="1:42" ht="19.899999999999999" customHeight="1" x14ac:dyDescent="0.3">
      <c r="A114" s="93">
        <v>17</v>
      </c>
      <c r="B114" s="41" t="s">
        <v>120</v>
      </c>
      <c r="C114" s="72" t="s">
        <v>121</v>
      </c>
      <c r="D114" s="104" t="s">
        <v>73</v>
      </c>
      <c r="E114" s="41" t="s">
        <v>82</v>
      </c>
      <c r="F114" s="72" t="s">
        <v>122</v>
      </c>
      <c r="G114" s="41" t="s">
        <v>88</v>
      </c>
      <c r="H114" s="43">
        <v>5.12</v>
      </c>
      <c r="I114" s="41">
        <f t="shared" si="53"/>
        <v>90608.639999999999</v>
      </c>
      <c r="J114" s="41">
        <f t="shared" si="44"/>
        <v>158565.12</v>
      </c>
      <c r="K114" s="59"/>
      <c r="L114" s="59"/>
      <c r="M114" s="59">
        <v>1</v>
      </c>
      <c r="N114" s="66"/>
      <c r="O114" s="42">
        <f t="shared" si="45"/>
        <v>9910.32</v>
      </c>
      <c r="P114" s="68"/>
      <c r="Q114" s="68"/>
      <c r="R114" s="68"/>
      <c r="S114" s="68"/>
      <c r="T114" s="68"/>
      <c r="U114" s="42"/>
      <c r="V114" s="68"/>
      <c r="W114" s="68"/>
      <c r="X114" s="68"/>
      <c r="Y114" s="68"/>
      <c r="Z114" s="71"/>
      <c r="AA114" s="39"/>
      <c r="AB114" s="68"/>
      <c r="AC114" s="68"/>
      <c r="AD114" s="125">
        <v>30</v>
      </c>
      <c r="AE114" s="128">
        <f t="shared" si="54"/>
        <v>2973.0959999999995</v>
      </c>
      <c r="AF114" s="68"/>
      <c r="AG114" s="68"/>
      <c r="AH114" s="63">
        <v>35</v>
      </c>
      <c r="AI114" s="127">
        <f t="shared" si="57"/>
        <v>3468.6120000000001</v>
      </c>
      <c r="AJ114" s="66"/>
      <c r="AK114" s="66"/>
      <c r="AL114" s="66"/>
      <c r="AM114" s="66"/>
      <c r="AN114" s="40">
        <f t="shared" si="48"/>
        <v>991.03200000000004</v>
      </c>
      <c r="AO114" s="77">
        <f t="shared" si="49"/>
        <v>17343.059999999998</v>
      </c>
      <c r="AP114" s="77">
        <f t="shared" si="50"/>
        <v>208116.71999999997</v>
      </c>
    </row>
    <row r="115" spans="1:42" ht="19.899999999999999" customHeight="1" x14ac:dyDescent="0.3">
      <c r="A115" s="93">
        <v>18</v>
      </c>
      <c r="B115" s="41" t="s">
        <v>164</v>
      </c>
      <c r="C115" s="72" t="s">
        <v>124</v>
      </c>
      <c r="D115" s="104" t="s">
        <v>73</v>
      </c>
      <c r="E115" s="41" t="s">
        <v>82</v>
      </c>
      <c r="F115" s="72" t="s">
        <v>165</v>
      </c>
      <c r="G115" s="41" t="s">
        <v>88</v>
      </c>
      <c r="H115" s="43">
        <v>5.12</v>
      </c>
      <c r="I115" s="41">
        <f>H115*17697</f>
        <v>90608.639999999999</v>
      </c>
      <c r="J115" s="41">
        <f t="shared" si="44"/>
        <v>158565.12</v>
      </c>
      <c r="K115" s="59"/>
      <c r="L115" s="59"/>
      <c r="M115" s="59">
        <v>3</v>
      </c>
      <c r="N115" s="38">
        <v>0.5</v>
      </c>
      <c r="O115" s="42">
        <f t="shared" si="45"/>
        <v>29730.959999999999</v>
      </c>
      <c r="P115" s="68"/>
      <c r="Q115" s="68"/>
      <c r="R115" s="68"/>
      <c r="S115" s="68"/>
      <c r="T115" s="68"/>
      <c r="U115" s="42"/>
      <c r="V115" s="68"/>
      <c r="W115" s="68"/>
      <c r="X115" s="68"/>
      <c r="Y115" s="68"/>
      <c r="Z115" s="71">
        <v>40</v>
      </c>
      <c r="AA115" s="39">
        <f>(17697*Z115/100)/16*N115</f>
        <v>221.21250000000001</v>
      </c>
      <c r="AB115" s="68"/>
      <c r="AC115" s="68"/>
      <c r="AD115" s="125">
        <v>30</v>
      </c>
      <c r="AE115" s="128">
        <f t="shared" si="54"/>
        <v>8919.2879999999986</v>
      </c>
      <c r="AF115" s="68"/>
      <c r="AG115" s="68"/>
      <c r="AH115" s="63">
        <v>35</v>
      </c>
      <c r="AI115" s="127">
        <f t="shared" si="57"/>
        <v>10405.835999999999</v>
      </c>
      <c r="AJ115" s="66"/>
      <c r="AK115" s="66"/>
      <c r="AL115" s="66"/>
      <c r="AM115" s="66"/>
      <c r="AN115" s="40">
        <f t="shared" si="48"/>
        <v>2973.096</v>
      </c>
      <c r="AO115" s="77">
        <f t="shared" si="49"/>
        <v>52250.392499999994</v>
      </c>
      <c r="AP115" s="77">
        <f t="shared" si="50"/>
        <v>627004.71</v>
      </c>
    </row>
    <row r="116" spans="1:42" ht="21" x14ac:dyDescent="0.35">
      <c r="A116" s="154"/>
      <c r="B116" s="73" t="s">
        <v>167</v>
      </c>
      <c r="C116" s="102"/>
      <c r="D116" s="102"/>
      <c r="E116" s="82"/>
      <c r="F116" s="102"/>
      <c r="G116" s="82"/>
      <c r="H116" s="117"/>
      <c r="I116" s="80"/>
      <c r="J116" s="41"/>
      <c r="K116" s="80"/>
      <c r="L116" s="80"/>
      <c r="M116" s="80"/>
      <c r="N116" s="80"/>
      <c r="O116" s="42"/>
      <c r="P116" s="80"/>
      <c r="Q116" s="80"/>
      <c r="R116" s="80"/>
      <c r="S116" s="80"/>
      <c r="T116" s="80"/>
      <c r="U116" s="42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40"/>
      <c r="AO116" s="77">
        <f t="shared" si="49"/>
        <v>0</v>
      </c>
      <c r="AP116" s="77">
        <f t="shared" si="50"/>
        <v>0</v>
      </c>
    </row>
    <row r="117" spans="1:42" ht="20.25" x14ac:dyDescent="0.3">
      <c r="A117" s="94">
        <v>1</v>
      </c>
      <c r="B117" s="73"/>
      <c r="C117" s="72" t="s">
        <v>90</v>
      </c>
      <c r="D117" s="104" t="s">
        <v>77</v>
      </c>
      <c r="E117" s="41" t="s">
        <v>82</v>
      </c>
      <c r="F117" s="72" t="s">
        <v>168</v>
      </c>
      <c r="G117" s="38" t="s">
        <v>108</v>
      </c>
      <c r="H117" s="115">
        <v>4.33</v>
      </c>
      <c r="I117" s="41">
        <f t="shared" ref="I117" si="59">H117*17697</f>
        <v>76628.009999999995</v>
      </c>
      <c r="J117" s="41">
        <f t="shared" si="44"/>
        <v>134099.01749999999</v>
      </c>
      <c r="K117" s="49"/>
      <c r="L117" s="49"/>
      <c r="M117" s="49">
        <v>1</v>
      </c>
      <c r="N117" s="49"/>
      <c r="O117" s="42">
        <f t="shared" si="45"/>
        <v>8381.1885937499992</v>
      </c>
      <c r="P117" s="49"/>
      <c r="Q117" s="49"/>
      <c r="R117" s="49"/>
      <c r="S117" s="49"/>
      <c r="T117" s="49"/>
      <c r="U117" s="42"/>
      <c r="V117" s="49"/>
      <c r="W117" s="49"/>
      <c r="X117" s="49"/>
      <c r="Y117" s="49"/>
      <c r="Z117" s="49"/>
      <c r="AA117" s="49"/>
      <c r="AB117" s="49"/>
      <c r="AC117" s="49"/>
      <c r="AD117" s="155">
        <v>30</v>
      </c>
      <c r="AE117" s="128">
        <f t="shared" si="54"/>
        <v>2514.3565781249995</v>
      </c>
      <c r="AF117" s="155"/>
      <c r="AG117" s="41"/>
      <c r="AH117" s="38"/>
      <c r="AI117" s="134"/>
      <c r="AJ117" s="38"/>
      <c r="AK117" s="38"/>
      <c r="AL117" s="38"/>
      <c r="AM117" s="38"/>
      <c r="AN117" s="40">
        <f t="shared" si="48"/>
        <v>838.11885937499994</v>
      </c>
      <c r="AO117" s="77">
        <f t="shared" si="49"/>
        <v>11733.664031249999</v>
      </c>
      <c r="AP117" s="77">
        <f t="shared" si="50"/>
        <v>140803.968375</v>
      </c>
    </row>
    <row r="118" spans="1:42" s="118" customFormat="1" ht="25.15" customHeight="1" x14ac:dyDescent="0.25">
      <c r="A118" s="160"/>
      <c r="B118" s="160"/>
      <c r="C118" s="160"/>
      <c r="D118" s="160"/>
      <c r="E118" s="160"/>
      <c r="F118" s="160"/>
      <c r="G118" s="160"/>
      <c r="H118" s="160"/>
      <c r="I118" s="160"/>
      <c r="J118" s="161"/>
      <c r="K118" s="177">
        <f>SUM(K27:K115)</f>
        <v>207</v>
      </c>
      <c r="L118" s="166">
        <f>SUM(L27:L115)</f>
        <v>14</v>
      </c>
      <c r="M118" s="166">
        <f>SUM(M27:M117)</f>
        <v>379</v>
      </c>
      <c r="N118" s="162">
        <f>SUM(N27:N117)</f>
        <v>265</v>
      </c>
      <c r="O118" s="162">
        <f>SUM(O27:O117)</f>
        <v>7497931.3237499986</v>
      </c>
      <c r="P118" s="160"/>
      <c r="Q118" s="162">
        <f>SUM(Q27:Q117)</f>
        <v>63709.200000000012</v>
      </c>
      <c r="R118" s="160"/>
      <c r="S118" s="162">
        <f>SUM(S27:S117)</f>
        <v>7742.4375</v>
      </c>
      <c r="T118" s="160"/>
      <c r="U118" s="162">
        <f>SUM(U27:U117)</f>
        <v>102974.41875</v>
      </c>
      <c r="V118" s="160"/>
      <c r="W118" s="162">
        <f>SUM(W27:W117)</f>
        <v>79636.5</v>
      </c>
      <c r="X118" s="160"/>
      <c r="Y118" s="162">
        <f>SUM(Y27:Y117)</f>
        <v>116800.19999999998</v>
      </c>
      <c r="Z118" s="160"/>
      <c r="AA118" s="162">
        <f>SUM(AA27:AA115)</f>
        <v>126091.12499999999</v>
      </c>
      <c r="AB118" s="160"/>
      <c r="AC118" s="163"/>
      <c r="AD118" s="160"/>
      <c r="AE118" s="162">
        <f>SUM(AE27:AE117)</f>
        <v>1683271.7232187495</v>
      </c>
      <c r="AF118" s="164"/>
      <c r="AG118" s="161"/>
      <c r="AH118" s="160"/>
      <c r="AI118" s="163">
        <f>SUM(AI27:AI117)</f>
        <v>1788668.5571015626</v>
      </c>
      <c r="AJ118" s="165">
        <f>SUM(AJ27:AJ115)</f>
        <v>0</v>
      </c>
      <c r="AK118" s="165"/>
      <c r="AL118" s="166">
        <f>SUM(AL27:AL117)</f>
        <v>35394</v>
      </c>
      <c r="AM118" s="160"/>
      <c r="AN118" s="166">
        <f>SUM(AN27:AN115)</f>
        <v>748955.01351562503</v>
      </c>
      <c r="AO118" s="167">
        <f>SUM(AO27:AO115)</f>
        <v>12240278.953664066</v>
      </c>
      <c r="AP118" s="167">
        <f>SUM(AP27:AP115)</f>
        <v>146883347.44396874</v>
      </c>
    </row>
    <row r="119" spans="1:42" x14ac:dyDescent="0.25">
      <c r="AP119" s="83"/>
    </row>
  </sheetData>
  <autoFilter ref="A26:AP118"/>
  <mergeCells count="56">
    <mergeCell ref="AM24:AM25"/>
    <mergeCell ref="AN24:AN25"/>
    <mergeCell ref="AO24:AO25"/>
    <mergeCell ref="AP24:AP25"/>
    <mergeCell ref="AG24:AG25"/>
    <mergeCell ref="AH24:AH25"/>
    <mergeCell ref="AI24:AI25"/>
    <mergeCell ref="AJ24:AJ25"/>
    <mergeCell ref="AK24:AK25"/>
    <mergeCell ref="AL24:AL25"/>
    <mergeCell ref="AF24:AF25"/>
    <mergeCell ref="I24:I25"/>
    <mergeCell ref="J24:J25"/>
    <mergeCell ref="K24:N24"/>
    <mergeCell ref="O24:O25"/>
    <mergeCell ref="P24:U24"/>
    <mergeCell ref="V24:Y24"/>
    <mergeCell ref="Z24:AA24"/>
    <mergeCell ref="AB24:AB25"/>
    <mergeCell ref="AC24:AC25"/>
    <mergeCell ref="AD24:AD25"/>
    <mergeCell ref="AE24:AE25"/>
    <mergeCell ref="AA21:AB21"/>
    <mergeCell ref="AA22:AB22"/>
    <mergeCell ref="A24:A25"/>
    <mergeCell ref="B24:B25"/>
    <mergeCell ref="C24:C25"/>
    <mergeCell ref="D24:D25"/>
    <mergeCell ref="E24:E25"/>
    <mergeCell ref="F24:F25"/>
    <mergeCell ref="G24:G25"/>
    <mergeCell ref="H24:H25"/>
    <mergeCell ref="AP15:AP16"/>
    <mergeCell ref="AA16:AB16"/>
    <mergeCell ref="AA17:AB17"/>
    <mergeCell ref="AA18:AB18"/>
    <mergeCell ref="AA19:AB19"/>
    <mergeCell ref="C9:Q9"/>
    <mergeCell ref="AA9:AB9"/>
    <mergeCell ref="AA20:AB20"/>
    <mergeCell ref="F11:N11"/>
    <mergeCell ref="AA11:AB11"/>
    <mergeCell ref="AA12:AB12"/>
    <mergeCell ref="AA13:AB13"/>
    <mergeCell ref="AA14:AB14"/>
    <mergeCell ref="AA15:AB15"/>
    <mergeCell ref="AA10:AB10"/>
    <mergeCell ref="AA5:AB5"/>
    <mergeCell ref="AA6:AB6"/>
    <mergeCell ref="AA7:AB7"/>
    <mergeCell ref="AA8:AB8"/>
    <mergeCell ref="R2:V2"/>
    <mergeCell ref="W2:X2"/>
    <mergeCell ref="AA2:AB2"/>
    <mergeCell ref="AA3:AB3"/>
    <mergeCell ref="AA4:AB4"/>
  </mergeCells>
  <dataValidations count="7">
    <dataValidation type="list" allowBlank="1" showInputMessage="1" showErrorMessage="1" sqref="S59:S60 G100:G115 G98">
      <formula1>$E$137:$E$155</formula1>
    </dataValidation>
    <dataValidation type="list" allowBlank="1" showInputMessage="1" showErrorMessage="1" sqref="C106:C110">
      <formula1>$B$137:$B$181</formula1>
    </dataValidation>
    <dataValidation type="list" allowBlank="1" showInputMessage="1" showErrorMessage="1" sqref="E98:E108 E110:E115">
      <formula1>$D$137:$D$141</formula1>
    </dataValidation>
    <dataValidation type="list" allowBlank="1" showInputMessage="1" showErrorMessage="1" sqref="C105 C100:C101 C112:C113">
      <formula1>$B$137:$B$189</formula1>
    </dataValidation>
    <dataValidation type="list" allowBlank="1" showInputMessage="1" showErrorMessage="1" sqref="D104 D110 D100">
      <formula1>$C$137:$C$142</formula1>
    </dataValidation>
    <dataValidation type="list" allowBlank="1" showInputMessage="1" showErrorMessage="1" sqref="G95:G96 D83:D84 E95:E96 D74 D30:D31 D39 D28 D63 D55 E109 G117 E117 D52:D53 D78:D79 C43 G41:G43 D34:D37 G27:G39 G45:G53 G55:G61 G63:G93 G99 E27:E93">
      <formula1>#REF!</formula1>
    </dataValidation>
    <dataValidation type="list" allowBlank="1" showInputMessage="1" showErrorMessage="1" sqref="C79:C82 C41:C42 C95:C96 C34:C35 C93 C66:C67 C39 C31:C32 C56:C57 C117 C72:C75 C28:C29 C86:C90 C45:C49">
      <formula1>$B$97:$B$113</formula1>
    </dataValidation>
  </dataValidations>
  <pageMargins left="0.31496062992125984" right="0.11811023622047245" top="0.74803149606299213" bottom="0.74803149606299213" header="0.31496062992125984" footer="0.31496062992125984"/>
  <pageSetup paperSize="9" scale="24" fitToHeight="0" orientation="landscape" r:id="rId1"/>
  <rowBreaks count="1" manualBreakCount="1">
    <brk id="96" max="16383" man="1"/>
  </rowBreaks>
  <colBreaks count="1" manualBreakCount="1">
    <brk id="18" max="116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ОШ №9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2023-05-18T08:19:16Z</dcterms:modified>
</cp:coreProperties>
</file>